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C:\Users\lindsey_dempsey\Desktop\"/>
    </mc:Choice>
  </mc:AlternateContent>
  <xr:revisionPtr revIDLastSave="0" documentId="8_{1480E349-9C84-48B8-9F86-19FED4BD4CDC}" xr6:coauthVersionLast="47" xr6:coauthVersionMax="47" xr10:uidLastSave="{00000000-0000-0000-0000-000000000000}"/>
  <bookViews>
    <workbookView xWindow="-120" yWindow="-120" windowWidth="29040" windowHeight="15840" tabRatio="795" xr2:uid="{00000000-000D-0000-FFFF-FFFF00000000}"/>
  </bookViews>
  <sheets>
    <sheet name="Statement of Financial Position" sheetId="1" r:id="rId1"/>
    <sheet name="Statement of operations" sheetId="2" r:id="rId2"/>
    <sheet name="Change in net debt" sheetId="3" r:id="rId3"/>
    <sheet name="Remeasurement Gains &amp; Losses" sheetId="50" r:id="rId4"/>
    <sheet name="Statement of cash flows" sheetId="4" r:id="rId5"/>
    <sheet name="Authority and Operations" sheetId="40" r:id="rId6"/>
    <sheet name="Authority and Operations (Cont)" sheetId="41" r:id="rId7"/>
    <sheet name="Summary of Significant Account-" sheetId="51" r:id="rId8"/>
    <sheet name="Summary of Significant Acco -Co" sheetId="55" r:id="rId9"/>
    <sheet name="Summary of Significant Acc-Cont" sheetId="52" r:id="rId10"/>
    <sheet name="Cash and Cash Equivalents " sheetId="42" r:id="rId11"/>
    <sheet name="Designated and restricted asset" sheetId="6" r:id="rId12"/>
    <sheet name="Portfolio investments" sheetId="5" r:id="rId13"/>
    <sheet name="Accounts Receivable" sheetId="7" r:id="rId14"/>
    <sheet name="Loans Receivable" sheetId="8" r:id="rId15"/>
    <sheet name="Accounts payable" sheetId="9" r:id="rId16"/>
    <sheet name="Deferred revenue" sheetId="38" r:id="rId17"/>
    <sheet name="Environmental Liabilities" sheetId="10" r:id="rId18"/>
    <sheet name="Asset Retirement Obligations &amp; " sheetId="54" r:id="rId19"/>
    <sheet name="Due to(from) Canada gov" sheetId="11" r:id="rId20"/>
    <sheet name="Long-term debt and capital leas" sheetId="12" r:id="rId21"/>
    <sheet name="Debt Authority" sheetId="13" r:id="rId22"/>
    <sheet name="Liabilities under P3s" sheetId="14" r:id="rId23"/>
    <sheet name="Pension Liability" sheetId="15" r:id="rId24"/>
    <sheet name="Change in pension liability" sheetId="16" r:id="rId25"/>
    <sheet name="Valuation Methods(pension)" sheetId="17" r:id="rId26"/>
    <sheet name="Valuation Methods (pension)" sheetId="18" r:id="rId27"/>
    <sheet name="Valuation Results (EFB)" sheetId="19" r:id="rId28"/>
    <sheet name="Employee Benefits and Comp" sheetId="20" r:id="rId29"/>
    <sheet name="Expected Payments" sheetId="21" r:id="rId30"/>
    <sheet name="Contractual Obligations" sheetId="22" r:id="rId31"/>
    <sheet name="Contractual Rights" sheetId="23" r:id="rId32"/>
    <sheet name="Transfer Payments,Taxes,Revenue" sheetId="24" r:id="rId33"/>
    <sheet name="Credit risk" sheetId="25" r:id="rId34"/>
    <sheet name="Schedule of TCAs" sheetId="26" r:id="rId35"/>
    <sheet name="Schedule Segmented Information" sheetId="27" r:id="rId36"/>
    <sheet name="Executive Summary" sheetId="28" r:id="rId37"/>
    <sheet name="Annual Surplus" sheetId="29" r:id="rId38"/>
    <sheet name="Comparative Enviroment Liab sit" sheetId="45" r:id="rId39"/>
    <sheet name="P3" sheetId="39" r:id="rId40"/>
    <sheet name="GDP Comparison" sheetId="30" r:id="rId41"/>
    <sheet name="Fiscal Responsibility" sheetId="36" r:id="rId42"/>
    <sheet name="Revenues Variance Analysis" sheetId="46" r:id="rId43"/>
    <sheet name="Net Fiscal Benefit" sheetId="47" r:id="rId44"/>
    <sheet name="Expense Variance Ana-by program" sheetId="48" r:id="rId45"/>
    <sheet name="Expense Variance Ana-by Object" sheetId="49" r:id="rId46"/>
    <sheet name="Appendix A" sheetId="37" r:id="rId47"/>
    <sheet name="TASR Expenditures" sheetId="31" state="hidden" r:id="rId48"/>
    <sheet name="P3 liabilities" sheetId="32" state="hidden" r:id="rId49"/>
    <sheet name="P3 contract details" sheetId="33" state="hidden" r:id="rId50"/>
    <sheet name="P3 principal repayment" sheetId="34" state="hidden" r:id="rId51"/>
    <sheet name="Tlicho All Season Rd Commitment" sheetId="35" state="hidden" r:id="rId5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28" l="1"/>
  <c r="D14" i="28"/>
  <c r="C22" i="26"/>
  <c r="C43" i="24"/>
  <c r="E32" i="55" l="1"/>
  <c r="E30" i="55"/>
  <c r="E18" i="55"/>
  <c r="E17" i="55"/>
  <c r="E16" i="55"/>
  <c r="D22" i="41"/>
  <c r="E22" i="41"/>
  <c r="F22" i="41"/>
  <c r="D30" i="27" l="1"/>
  <c r="D10" i="28"/>
  <c r="E31" i="51"/>
  <c r="E18" i="51"/>
  <c r="E33" i="55"/>
  <c r="E31" i="55"/>
  <c r="E29" i="55"/>
  <c r="E28" i="55"/>
  <c r="E21" i="55"/>
  <c r="E20" i="55"/>
  <c r="E19" i="55"/>
  <c r="E15" i="55"/>
  <c r="E14" i="55"/>
  <c r="D11" i="47"/>
  <c r="E11" i="47"/>
  <c r="C11" i="47"/>
  <c r="E5" i="30"/>
  <c r="F5" i="45"/>
  <c r="D8" i="29"/>
  <c r="C8" i="29"/>
  <c r="C10" i="28"/>
  <c r="G19" i="27"/>
  <c r="F19" i="27"/>
  <c r="D19" i="27"/>
  <c r="E19" i="27"/>
  <c r="H19" i="27"/>
  <c r="H10" i="27"/>
  <c r="G10" i="27"/>
  <c r="D23" i="26"/>
  <c r="G23" i="26"/>
  <c r="I22" i="26"/>
  <c r="D22" i="26"/>
  <c r="D43" i="24"/>
  <c r="J13" i="23"/>
  <c r="J14" i="23"/>
  <c r="J15" i="23"/>
  <c r="J16" i="23"/>
  <c r="J12" i="23"/>
  <c r="J11" i="22"/>
  <c r="J12" i="22"/>
  <c r="J13" i="22"/>
  <c r="J14" i="22"/>
  <c r="J15" i="22"/>
  <c r="J10" i="22"/>
  <c r="D16" i="22"/>
  <c r="E22" i="19"/>
  <c r="E21" i="19"/>
  <c r="E19" i="19"/>
  <c r="E18" i="19"/>
  <c r="E17" i="19"/>
  <c r="E16" i="19"/>
  <c r="E15" i="19"/>
  <c r="E14" i="19"/>
  <c r="E13" i="19"/>
  <c r="E12" i="19"/>
  <c r="E50" i="16"/>
  <c r="D50" i="16"/>
  <c r="E41" i="16"/>
  <c r="E51" i="16" s="1"/>
  <c r="D41" i="16"/>
  <c r="D51" i="16" s="1"/>
  <c r="E11" i="14"/>
  <c r="G10" i="14"/>
  <c r="G9" i="14"/>
  <c r="G8" i="14"/>
  <c r="E13" i="13"/>
  <c r="E15" i="13" s="1"/>
  <c r="E19" i="13" s="1"/>
  <c r="E16" i="11"/>
  <c r="E11" i="11"/>
  <c r="F24" i="54"/>
  <c r="F25" i="54"/>
  <c r="D26" i="54"/>
  <c r="E26" i="54"/>
  <c r="F14" i="54"/>
  <c r="F13" i="54"/>
  <c r="E15" i="54"/>
  <c r="D15" i="54"/>
  <c r="C15" i="54"/>
  <c r="E17" i="10"/>
  <c r="H17" i="10"/>
  <c r="F17" i="10"/>
  <c r="D17" i="10"/>
  <c r="C17" i="10"/>
  <c r="C41" i="38"/>
  <c r="F31" i="38"/>
  <c r="D16" i="9"/>
  <c r="E16" i="9"/>
  <c r="E13" i="8"/>
  <c r="E15" i="8" s="1"/>
  <c r="F36" i="5"/>
  <c r="F35" i="5"/>
  <c r="F32" i="5"/>
  <c r="E37" i="5"/>
  <c r="D37" i="5"/>
  <c r="C37" i="5"/>
  <c r="E22" i="5"/>
  <c r="D22" i="5"/>
  <c r="C22" i="5"/>
  <c r="F22" i="5"/>
  <c r="E12" i="5"/>
  <c r="F12" i="5"/>
  <c r="E13" i="6"/>
  <c r="E13" i="42"/>
  <c r="D18" i="52"/>
  <c r="C18" i="52"/>
  <c r="C24" i="52" s="1"/>
  <c r="D23" i="52"/>
  <c r="D24" i="52" s="1"/>
  <c r="C23" i="52"/>
  <c r="E20" i="52"/>
  <c r="E33" i="52"/>
  <c r="E32" i="52"/>
  <c r="E31" i="52"/>
  <c r="E22" i="52"/>
  <c r="E21" i="52"/>
  <c r="E17" i="52"/>
  <c r="E16" i="52"/>
  <c r="E15" i="52"/>
  <c r="E18" i="52" s="1"/>
  <c r="E30" i="51"/>
  <c r="E29" i="51"/>
  <c r="E28" i="51"/>
  <c r="E27" i="51"/>
  <c r="E26" i="51"/>
  <c r="E15" i="51"/>
  <c r="E16" i="51"/>
  <c r="E17" i="51"/>
  <c r="E19" i="51"/>
  <c r="E14" i="51"/>
  <c r="G23" i="41"/>
  <c r="D51" i="4"/>
  <c r="D44" i="4"/>
  <c r="D39" i="4"/>
  <c r="D30" i="4"/>
  <c r="D16" i="4"/>
  <c r="D15" i="50"/>
  <c r="D27" i="50" s="1"/>
  <c r="E23" i="52" l="1"/>
  <c r="E24" i="52" s="1"/>
  <c r="E17" i="11"/>
  <c r="F26" i="54"/>
  <c r="F15" i="54"/>
  <c r="F37" i="5"/>
  <c r="D28" i="50"/>
  <c r="F25" i="3"/>
  <c r="E25" i="3"/>
  <c r="D25" i="3"/>
  <c r="F24" i="3"/>
  <c r="E24" i="3"/>
  <c r="D24" i="3"/>
  <c r="D22" i="3"/>
  <c r="F21" i="3"/>
  <c r="F16" i="3"/>
  <c r="F33" i="2"/>
  <c r="F20" i="2"/>
  <c r="F22" i="2" s="1"/>
  <c r="F10" i="2"/>
  <c r="E48" i="1"/>
  <c r="D48" i="1"/>
  <c r="C19" i="36"/>
  <c r="F11" i="45"/>
  <c r="F10" i="45"/>
  <c r="F9" i="45"/>
  <c r="F8" i="45"/>
  <c r="F7" i="45"/>
  <c r="F6" i="45"/>
  <c r="J9" i="26"/>
  <c r="F22" i="3" l="1"/>
  <c r="F35" i="2"/>
  <c r="F37" i="2" s="1"/>
  <c r="I29" i="27"/>
  <c r="F14" i="38" l="1"/>
  <c r="F22" i="40"/>
  <c r="F18" i="40"/>
  <c r="F17" i="40"/>
  <c r="G21" i="41"/>
  <c r="G20" i="41"/>
  <c r="G19" i="41"/>
  <c r="G18" i="41"/>
  <c r="G17" i="41"/>
  <c r="G16" i="41"/>
  <c r="G15" i="41"/>
  <c r="G14" i="41"/>
  <c r="G13" i="41"/>
  <c r="D13" i="42" l="1"/>
  <c r="C28" i="41"/>
  <c r="G28" i="41"/>
  <c r="C22" i="41"/>
  <c r="F21" i="40"/>
  <c r="F20" i="40"/>
  <c r="F16" i="40"/>
  <c r="E23" i="40"/>
  <c r="E26" i="40" s="1"/>
  <c r="D23" i="40"/>
  <c r="C23" i="40"/>
  <c r="E13" i="40"/>
  <c r="D13" i="40"/>
  <c r="C13" i="40"/>
  <c r="F19" i="40"/>
  <c r="F12" i="40"/>
  <c r="F11" i="40"/>
  <c r="E18" i="30"/>
  <c r="D29" i="27"/>
  <c r="D13" i="24"/>
  <c r="F16" i="22"/>
  <c r="G11" i="14"/>
  <c r="E24" i="11"/>
  <c r="D11" i="11"/>
  <c r="F16" i="7"/>
  <c r="C16" i="7"/>
  <c r="C51" i="4"/>
  <c r="C39" i="4"/>
  <c r="C16" i="4"/>
  <c r="C30" i="4" s="1"/>
  <c r="E16" i="3"/>
  <c r="D16" i="3"/>
  <c r="E33" i="2"/>
  <c r="D33" i="2"/>
  <c r="D10" i="2"/>
  <c r="D26" i="40" l="1"/>
  <c r="G22" i="41"/>
  <c r="C26" i="40"/>
  <c r="F13" i="40"/>
  <c r="F23" i="40"/>
  <c r="F26" i="40" l="1"/>
  <c r="J20" i="26" l="1"/>
  <c r="J19" i="26"/>
  <c r="J18" i="26"/>
  <c r="J14" i="26"/>
  <c r="J10" i="26"/>
  <c r="J11" i="26"/>
  <c r="J12" i="26"/>
  <c r="D34" i="24"/>
  <c r="C34" i="24"/>
  <c r="I17" i="23"/>
  <c r="H17" i="23"/>
  <c r="G17" i="23"/>
  <c r="F17" i="23"/>
  <c r="E17" i="23"/>
  <c r="D17" i="23"/>
  <c r="E13" i="20"/>
  <c r="E12" i="20"/>
  <c r="E11" i="20"/>
  <c r="E10" i="20"/>
  <c r="D18" i="19"/>
  <c r="C18" i="19"/>
  <c r="F21" i="15"/>
  <c r="G16" i="10"/>
  <c r="G15" i="10"/>
  <c r="G14" i="10"/>
  <c r="G13" i="10"/>
  <c r="G12" i="10"/>
  <c r="G11" i="10"/>
  <c r="G10" i="10"/>
  <c r="E41" i="38"/>
  <c r="D41" i="38"/>
  <c r="F40" i="38"/>
  <c r="F39" i="38"/>
  <c r="F38" i="38"/>
  <c r="F37" i="38"/>
  <c r="F36" i="38"/>
  <c r="F35" i="38"/>
  <c r="F34" i="38"/>
  <c r="F33" i="38"/>
  <c r="F32" i="38"/>
  <c r="F30" i="38"/>
  <c r="F29" i="38"/>
  <c r="F28" i="38"/>
  <c r="F27" i="38"/>
  <c r="F26" i="38"/>
  <c r="F25" i="38"/>
  <c r="F24" i="38"/>
  <c r="F23" i="38"/>
  <c r="F22" i="38"/>
  <c r="F21" i="38"/>
  <c r="F20" i="38"/>
  <c r="F19" i="38"/>
  <c r="F18" i="38"/>
  <c r="F17" i="38"/>
  <c r="F16" i="38"/>
  <c r="F15" i="38"/>
  <c r="F13" i="38"/>
  <c r="F12" i="38"/>
  <c r="F11" i="38"/>
  <c r="F9" i="38"/>
  <c r="J17" i="23" l="1"/>
  <c r="F18" i="19"/>
  <c r="F20" i="19" s="1"/>
  <c r="F23" i="19" s="1"/>
  <c r="G17" i="10"/>
  <c r="F41" i="38"/>
  <c r="E18" i="1" l="1"/>
  <c r="E21" i="3"/>
  <c r="H32" i="14"/>
  <c r="D35" i="36"/>
  <c r="C35" i="36"/>
  <c r="D30" i="36"/>
  <c r="C30" i="36"/>
  <c r="D26" i="36"/>
  <c r="C26" i="36"/>
  <c r="D19" i="36"/>
  <c r="G9" i="35"/>
  <c r="D11" i="34"/>
  <c r="C8" i="32"/>
  <c r="D8" i="31"/>
  <c r="D10" i="27"/>
  <c r="C15" i="26"/>
  <c r="C23" i="26" s="1"/>
  <c r="C13" i="24"/>
  <c r="C15" i="21"/>
  <c r="C20" i="19"/>
  <c r="C23" i="19" s="1"/>
  <c r="D18" i="16"/>
  <c r="E13" i="15"/>
  <c r="F11" i="14"/>
  <c r="D11" i="14"/>
  <c r="C11" i="14"/>
  <c r="D16" i="12"/>
  <c r="D13" i="8"/>
  <c r="D15" i="8" s="1"/>
  <c r="I10" i="27"/>
  <c r="C18" i="24"/>
  <c r="E34" i="12"/>
  <c r="C44" i="4"/>
  <c r="C52" i="4" s="1"/>
  <c r="D18" i="1"/>
  <c r="E17" i="30"/>
  <c r="E16" i="30"/>
  <c r="E15" i="30"/>
  <c r="E14" i="30"/>
  <c r="E13" i="30"/>
  <c r="E12" i="30"/>
  <c r="E11" i="30"/>
  <c r="E10" i="30"/>
  <c r="E9" i="30"/>
  <c r="E8" i="30"/>
  <c r="E7" i="30"/>
  <c r="E6" i="30"/>
  <c r="E9" i="35"/>
  <c r="F9" i="35"/>
  <c r="H9" i="35"/>
  <c r="I9" i="35"/>
  <c r="D9" i="35"/>
  <c r="J8" i="35"/>
  <c r="J7" i="35"/>
  <c r="C37" i="36" l="1"/>
  <c r="D37" i="36"/>
  <c r="C54" i="4"/>
  <c r="J9" i="35"/>
  <c r="D8" i="32"/>
  <c r="E8" i="32"/>
  <c r="F8" i="32"/>
  <c r="E8" i="31"/>
  <c r="F8" i="31"/>
  <c r="G8" i="31"/>
  <c r="H8" i="31"/>
  <c r="C8" i="31"/>
  <c r="J7" i="31"/>
  <c r="J6" i="31"/>
  <c r="F8" i="29"/>
  <c r="G8" i="29"/>
  <c r="E7" i="29"/>
  <c r="E6" i="29"/>
  <c r="E17" i="28"/>
  <c r="D17" i="28"/>
  <c r="E10" i="28"/>
  <c r="E29" i="27"/>
  <c r="G29" i="27"/>
  <c r="G21" i="27"/>
  <c r="I19" i="27"/>
  <c r="I21" i="27" s="1"/>
  <c r="I30" i="27" s="1"/>
  <c r="D21" i="27"/>
  <c r="E10" i="27"/>
  <c r="F9" i="27"/>
  <c r="H9" i="27" s="1"/>
  <c r="F12" i="27"/>
  <c r="F13" i="27"/>
  <c r="H13" i="27" s="1"/>
  <c r="F14" i="27"/>
  <c r="H14" i="27" s="1"/>
  <c r="F15" i="27"/>
  <c r="H15" i="27" s="1"/>
  <c r="F16" i="27"/>
  <c r="H16" i="27" s="1"/>
  <c r="F17" i="27"/>
  <c r="H17" i="27" s="1"/>
  <c r="F18" i="27"/>
  <c r="H18" i="27" s="1"/>
  <c r="F20" i="27"/>
  <c r="H20" i="27" s="1"/>
  <c r="F24" i="27"/>
  <c r="H24" i="27" s="1"/>
  <c r="F25" i="27"/>
  <c r="H25" i="27" s="1"/>
  <c r="F26" i="27"/>
  <c r="H26" i="27" s="1"/>
  <c r="F27" i="27"/>
  <c r="H27" i="27" s="1"/>
  <c r="F28" i="27"/>
  <c r="H28" i="27" s="1"/>
  <c r="F8" i="27"/>
  <c r="E22" i="26"/>
  <c r="F22" i="26"/>
  <c r="G22" i="26"/>
  <c r="H22" i="26"/>
  <c r="J22" i="26"/>
  <c r="K22" i="26"/>
  <c r="D15" i="26"/>
  <c r="E15" i="26"/>
  <c r="E23" i="26" s="1"/>
  <c r="F15" i="26"/>
  <c r="F23" i="26" s="1"/>
  <c r="G15" i="26"/>
  <c r="H15" i="26"/>
  <c r="H23" i="26" s="1"/>
  <c r="I15" i="26"/>
  <c r="I23" i="26" s="1"/>
  <c r="J15" i="26"/>
  <c r="J23" i="26" s="1"/>
  <c r="K15" i="26"/>
  <c r="K23" i="26" s="1"/>
  <c r="D28" i="24"/>
  <c r="C28" i="24"/>
  <c r="D18" i="24"/>
  <c r="H16" i="22"/>
  <c r="I16" i="22"/>
  <c r="E16" i="22"/>
  <c r="G16" i="22"/>
  <c r="D15" i="21"/>
  <c r="E11" i="21"/>
  <c r="E12" i="21"/>
  <c r="E13" i="21"/>
  <c r="E14" i="21"/>
  <c r="E10" i="21"/>
  <c r="D14" i="20"/>
  <c r="E14" i="20"/>
  <c r="C14" i="20"/>
  <c r="D20" i="19"/>
  <c r="D23" i="19" s="1"/>
  <c r="E20" i="19"/>
  <c r="E23" i="19" s="1"/>
  <c r="E27" i="16"/>
  <c r="D27" i="16"/>
  <c r="E18" i="16"/>
  <c r="E28" i="16" s="1"/>
  <c r="E21" i="15"/>
  <c r="F13" i="15"/>
  <c r="D13" i="13"/>
  <c r="D15" i="13" s="1"/>
  <c r="D19" i="13" s="1"/>
  <c r="E16" i="12"/>
  <c r="E18" i="12" s="1"/>
  <c r="E20" i="12" s="1"/>
  <c r="D18" i="12"/>
  <c r="D20" i="12" s="1"/>
  <c r="D16" i="11"/>
  <c r="D16" i="7"/>
  <c r="E16" i="7"/>
  <c r="D13" i="6"/>
  <c r="D37" i="6" s="1"/>
  <c r="E22" i="3"/>
  <c r="E20" i="2"/>
  <c r="D20" i="2"/>
  <c r="D22" i="2" s="1"/>
  <c r="E10" i="2"/>
  <c r="E40" i="1"/>
  <c r="D40" i="1"/>
  <c r="E33" i="1"/>
  <c r="E34" i="1" s="1"/>
  <c r="D33" i="1"/>
  <c r="D34" i="1" s="1"/>
  <c r="E8" i="29" l="1"/>
  <c r="J16" i="22"/>
  <c r="E22" i="2"/>
  <c r="E35" i="2" s="1"/>
  <c r="E37" i="2" s="1"/>
  <c r="G30" i="27"/>
  <c r="E21" i="27"/>
  <c r="E30" i="27" s="1"/>
  <c r="J8" i="31"/>
  <c r="D35" i="2"/>
  <c r="D37" i="2" s="1"/>
  <c r="F10" i="27"/>
  <c r="D28" i="16"/>
  <c r="D17" i="11"/>
  <c r="D42" i="1"/>
  <c r="E42" i="1"/>
  <c r="E15" i="21"/>
  <c r="F29" i="27"/>
  <c r="H29" i="27" s="1"/>
  <c r="H8" i="27"/>
  <c r="H12" i="27"/>
  <c r="F21" i="27" l="1"/>
  <c r="H21" i="27" s="1"/>
  <c r="H30" i="27" s="1"/>
  <c r="F30" i="27" l="1"/>
</calcChain>
</file>

<file path=xl/sharedStrings.xml><?xml version="1.0" encoding="utf-8"?>
<sst xmlns="http://schemas.openxmlformats.org/spreadsheetml/2006/main" count="1252" uniqueCount="829">
  <si>
    <t>Consolidated Statement of Financial Position</t>
  </si>
  <si>
    <t>Financial Assets</t>
  </si>
  <si>
    <t>Net Debt</t>
  </si>
  <si>
    <t>Accumulated surplus</t>
  </si>
  <si>
    <t>Revenues</t>
  </si>
  <si>
    <t>Taxation, non-renewable resource and general revenues</t>
  </si>
  <si>
    <t>General</t>
  </si>
  <si>
    <t>Non-renewable resource revenue</t>
  </si>
  <si>
    <t>Expenses</t>
  </si>
  <si>
    <t>Consolidated Statement of Change in Net Debt</t>
  </si>
  <si>
    <t>Items affecting net debt:</t>
  </si>
  <si>
    <t>-</t>
  </si>
  <si>
    <t>Change in prepaid expenses</t>
  </si>
  <si>
    <t>Consolidated Statement of Cash Flow</t>
  </si>
  <si>
    <t>Change in due to/from the Government of Canada</t>
  </si>
  <si>
    <t>Change in accounts receivable</t>
  </si>
  <si>
    <t>Change in inventories for resale</t>
  </si>
  <si>
    <t>Change in accounts payable and accrued liabilities</t>
  </si>
  <si>
    <t>Change in deferred revenue</t>
  </si>
  <si>
    <t>Change in other employee future benefits and compensated absences</t>
  </si>
  <si>
    <t>Change in inventories held for use</t>
  </si>
  <si>
    <t>Financing transactions</t>
  </si>
  <si>
    <t>Notes to Consolidated Financial Statements</t>
  </si>
  <si>
    <t>Northwest Territories Heritage Fund Act</t>
  </si>
  <si>
    <t>Heritage Fund:</t>
  </si>
  <si>
    <t>Waste Reduction and Recovery Act</t>
  </si>
  <si>
    <t>Environment Fund:</t>
  </si>
  <si>
    <t>Pension Benefits Standard Act</t>
  </si>
  <si>
    <t>Land Titles Act</t>
  </si>
  <si>
    <t>Other</t>
  </si>
  <si>
    <t>(All figures in thousands of dollars)</t>
  </si>
  <si>
    <t>Utilities</t>
  </si>
  <si>
    <t>Government of Nunavut</t>
  </si>
  <si>
    <t>Health related costs due from third parties</t>
  </si>
  <si>
    <t>Revolving fund sales</t>
  </si>
  <si>
    <t>Workers' Safety and Compensation Commission</t>
  </si>
  <si>
    <t>$</t>
  </si>
  <si>
    <t>Valuation allowances</t>
  </si>
  <si>
    <t>Trade</t>
  </si>
  <si>
    <t>Other Liabilities</t>
  </si>
  <si>
    <t>Employee and payroll-related liabilities</t>
  </si>
  <si>
    <t>Accrued Interest</t>
  </si>
  <si>
    <t>Abandoned mines</t>
  </si>
  <si>
    <t>Landfills</t>
  </si>
  <si>
    <t>Sewage lagoons</t>
  </si>
  <si>
    <t>Total</t>
  </si>
  <si>
    <t>The amounts due to the Government of Canada are non-interest bearing. The excess income tax advanced is repayable over the following years:</t>
  </si>
  <si>
    <t>2027 and beyond</t>
  </si>
  <si>
    <t>Debt Authority</t>
  </si>
  <si>
    <t>Authorized borrowing limit</t>
  </si>
  <si>
    <t>Repayment date</t>
  </si>
  <si>
    <t>Stanton Territorial Hospital Renewal</t>
  </si>
  <si>
    <t>Mackenzie Valley Fibre Link</t>
  </si>
  <si>
    <t>Tlicho All Season Road</t>
  </si>
  <si>
    <t>Partner</t>
  </si>
  <si>
    <t>Date contract entered into</t>
  </si>
  <si>
    <t>Scheduled/actual completion date</t>
  </si>
  <si>
    <t>Interest rate</t>
  </si>
  <si>
    <t>September 2015</t>
  </si>
  <si>
    <t>October 2014</t>
  </si>
  <si>
    <t>February 2019</t>
  </si>
  <si>
    <t>North Star Infrastructure GP</t>
  </si>
  <si>
    <t>November 2018</t>
  </si>
  <si>
    <t>June 2017</t>
  </si>
  <si>
    <t>November 2021</t>
  </si>
  <si>
    <t>Pension fund assets - market related value</t>
  </si>
  <si>
    <t>Contributions from plan members</t>
  </si>
  <si>
    <t>Contributions from Government</t>
  </si>
  <si>
    <t>Drawdown from plan assets</t>
  </si>
  <si>
    <t>Current period benefit cost</t>
  </si>
  <si>
    <t>Amortization of actuarial gains</t>
  </si>
  <si>
    <t>Change in valuation allowance</t>
  </si>
  <si>
    <t>Interest on average accrued benefit obligation</t>
  </si>
  <si>
    <t>Impairment on value of accrued pension asset</t>
  </si>
  <si>
    <t>Expected return on average plan assets</t>
  </si>
  <si>
    <t>Legislative Assembly Retiring Allowance Plan</t>
  </si>
  <si>
    <t>Judges Registered Plan</t>
  </si>
  <si>
    <t>April 1, 2020</t>
  </si>
  <si>
    <t>April 1, 2024</t>
  </si>
  <si>
    <t>June 30, 2021</t>
  </si>
  <si>
    <t>Actuarial Assumptions</t>
  </si>
  <si>
    <t>MLAs' plans</t>
  </si>
  <si>
    <t>Expected rate of return on plan assets</t>
  </si>
  <si>
    <t>Rate of compensation increase</t>
  </si>
  <si>
    <t>Annual inflation rate</t>
  </si>
  <si>
    <t>Discount rate</t>
  </si>
  <si>
    <t>Valuation results</t>
  </si>
  <si>
    <t>Changes in Obligation</t>
  </si>
  <si>
    <t>Interest accrued</t>
  </si>
  <si>
    <t>Benefits payments</t>
  </si>
  <si>
    <t>Actuarial (gains)/losses</t>
  </si>
  <si>
    <t>Unamortized net actuarial gain/(loss)</t>
  </si>
  <si>
    <t>Net future obligation</t>
  </si>
  <si>
    <t>Other employee future benefits</t>
  </si>
  <si>
    <t>Benefits Expense</t>
  </si>
  <si>
    <t>Amortization of actuarial (gain)/loss</t>
  </si>
  <si>
    <t>Expiry Date</t>
  </si>
  <si>
    <t>Operational commitments</t>
  </si>
  <si>
    <t>RCMP policing agreement</t>
  </si>
  <si>
    <t>Commercial leases</t>
  </si>
  <si>
    <t>Equipment leases</t>
  </si>
  <si>
    <t>TCAs in progress at year end</t>
  </si>
  <si>
    <t>P3 Operational commitments</t>
  </si>
  <si>
    <t>Transfer Payments</t>
  </si>
  <si>
    <t>Regulatory Revenue</t>
  </si>
  <si>
    <t>Lease Revenue</t>
  </si>
  <si>
    <t>License Revenue</t>
  </si>
  <si>
    <t>Land</t>
  </si>
  <si>
    <t>Equipment</t>
  </si>
  <si>
    <t>Computers</t>
  </si>
  <si>
    <t>Acquisitions</t>
  </si>
  <si>
    <t>Write-downs</t>
  </si>
  <si>
    <t>Disposals</t>
  </si>
  <si>
    <t>Amortization expense</t>
  </si>
  <si>
    <t>Recoveries of prior years' expenses</t>
  </si>
  <si>
    <t>Total Revenues</t>
  </si>
  <si>
    <t>Total Expenses</t>
  </si>
  <si>
    <t>Supplementary Appropriations</t>
  </si>
  <si>
    <t>Canada, Provinces and Territories GDP Comparison</t>
  </si>
  <si>
    <t>Canada</t>
  </si>
  <si>
    <t>Northwest Territories</t>
  </si>
  <si>
    <t>Nunavut</t>
  </si>
  <si>
    <t>Yukon</t>
  </si>
  <si>
    <t>British Columbia</t>
  </si>
  <si>
    <t>Alberta</t>
  </si>
  <si>
    <t>Saskatchewan</t>
  </si>
  <si>
    <t>Manitoba</t>
  </si>
  <si>
    <t>Ontario</t>
  </si>
  <si>
    <t>Quebec</t>
  </si>
  <si>
    <t>New Brunswick</t>
  </si>
  <si>
    <t>Nova Scotia</t>
  </si>
  <si>
    <t>Prince Edward Island</t>
  </si>
  <si>
    <t>Annual Expenditures</t>
  </si>
  <si>
    <t>2015-16</t>
  </si>
  <si>
    <t>2016-17</t>
  </si>
  <si>
    <t>2017-18</t>
  </si>
  <si>
    <t>2018-19</t>
  </si>
  <si>
    <t>The details of the contracts under P3s are as follows:</t>
  </si>
  <si>
    <t>Boreal Health Partnership</t>
  </si>
  <si>
    <t>The Government entered into operational and maintenance contracts for all the P3 projects and has capital commitments for the Tłįchǫ All Season Road as follows:</t>
  </si>
  <si>
    <t>Total Debt Servicing Payments</t>
  </si>
  <si>
    <t>Net cash surplus (deficit) for 50% of Infrastructure Investment</t>
  </si>
  <si>
    <t>Entity</t>
  </si>
  <si>
    <t>Extension Due Date</t>
  </si>
  <si>
    <t>Beaufort Delta Divisional Education Council</t>
  </si>
  <si>
    <t>Dehcho Divisional Education Council</t>
  </si>
  <si>
    <t>Dettah District Education Authority</t>
  </si>
  <si>
    <t>N'dilo Divisional Education Council</t>
  </si>
  <si>
    <t>Sahtu Divisional Education Council</t>
  </si>
  <si>
    <t>South Slave Divisional Education Council</t>
  </si>
  <si>
    <t>Yellowknife Catholic Schools</t>
  </si>
  <si>
    <t>Yellowknife No.1 District Education Authority</t>
  </si>
  <si>
    <t>Aurora College</t>
  </si>
  <si>
    <t>Hay River Health and Social Services Authority</t>
  </si>
  <si>
    <t>Tlicho Community Services Agency</t>
  </si>
  <si>
    <t>Arctic Energy Alliance</t>
  </si>
  <si>
    <t>Northwest Territories Hydro Corporation</t>
  </si>
  <si>
    <t>Northwest Territories Human Rights Commission</t>
  </si>
  <si>
    <t>Inuvialuit Water Board</t>
  </si>
  <si>
    <t>Northwest Territories Surface Rights Board</t>
  </si>
  <si>
    <t xml:space="preserve"> Change in valuation allowances</t>
  </si>
  <si>
    <t xml:space="preserve">       Heritage Fund net assets</t>
  </si>
  <si>
    <t xml:space="preserve">       Loan and Investment Funds</t>
  </si>
  <si>
    <t xml:space="preserve">     Cash</t>
  </si>
  <si>
    <t xml:space="preserve">       Land Titles Assurance Fund net assets</t>
  </si>
  <si>
    <t xml:space="preserve">       Beverage Container Program net assets</t>
  </si>
  <si>
    <t>ACCOUNTS RECEIVABLE</t>
  </si>
  <si>
    <t>LOANS RECEIVABLE</t>
  </si>
  <si>
    <t>PORTFOLIO INVESTMENTS</t>
  </si>
  <si>
    <t>ACCOUNTS PAYBALE AND ACCRUED LIABILITIES</t>
  </si>
  <si>
    <t xml:space="preserve">          $</t>
  </si>
  <si>
    <t xml:space="preserve">
Ending balance</t>
  </si>
  <si>
    <t xml:space="preserve">
Change from accrual items</t>
  </si>
  <si>
    <t xml:space="preserve">
Change from cash items</t>
  </si>
  <si>
    <t xml:space="preserve">
Opening balance</t>
  </si>
  <si>
    <t xml:space="preserve">          (All figures in thousands of dollars)</t>
  </si>
  <si>
    <t>Retirement Plan for Employees of the Hay 
   River Health and Social Services Authority</t>
  </si>
  <si>
    <t>Retirement Plan for Employees of the   
   Yellowknife Catholic Schools</t>
  </si>
  <si>
    <t>Accrued benefit obligations,  
    beginning of year</t>
  </si>
  <si>
    <t>Total employee future benefits
     and compensated absences</t>
  </si>
  <si>
    <t xml:space="preserve">      $</t>
  </si>
  <si>
    <t xml:space="preserve">    Lease</t>
  </si>
  <si>
    <t xml:space="preserve">    Sundry and other</t>
  </si>
  <si>
    <t xml:space="preserve">    Grants in kind</t>
  </si>
  <si>
    <t xml:space="preserve">
Net book value</t>
  </si>
  <si>
    <t>Other Public 
     Agencies</t>
  </si>
  <si>
    <t xml:space="preserve"> Total for
All Segments</t>
  </si>
  <si>
    <t>Schedule B</t>
  </si>
  <si>
    <t>Schedule A</t>
  </si>
  <si>
    <t xml:space="preserve">
Newfoundland and Labrador</t>
  </si>
  <si>
    <t xml:space="preserve">     Government</t>
  </si>
  <si>
    <t xml:space="preserve">     P3 Partner</t>
  </si>
  <si>
    <t xml:space="preserve">
Total Annual Expenditures</t>
  </si>
  <si>
    <t xml:space="preserve">
Project cost not yet in service</t>
  </si>
  <si>
    <t xml:space="preserve">
Total</t>
  </si>
  <si>
    <t>Interest
    rate</t>
  </si>
  <si>
    <t xml:space="preserve">    Northern Lights
 General Partnership</t>
  </si>
  <si>
    <t xml:space="preserve">
</t>
  </si>
  <si>
    <t xml:space="preserve">
P3 TCAs in progress at year end</t>
  </si>
  <si>
    <t xml:space="preserve">  $</t>
  </si>
  <si>
    <t xml:space="preserve">
     2022</t>
  </si>
  <si>
    <t xml:space="preserve">
     2023</t>
  </si>
  <si>
    <t xml:space="preserve">
     2024</t>
  </si>
  <si>
    <t xml:space="preserve">
     2025</t>
  </si>
  <si>
    <t xml:space="preserve">
     2026</t>
  </si>
  <si>
    <t xml:space="preserve">
     2027+</t>
  </si>
  <si>
    <t xml:space="preserve">
     Total</t>
  </si>
  <si>
    <t xml:space="preserve">
Actual Debt Servicing Payments as a % of Revenues</t>
  </si>
  <si>
    <t>Operating Cash Required</t>
  </si>
  <si>
    <t>Operating Cash Available</t>
  </si>
  <si>
    <t>Total Operating Cash Available</t>
  </si>
  <si>
    <t xml:space="preserve">      Inventories for resale</t>
  </si>
  <si>
    <t xml:space="preserve">    Due to the Government of Canada</t>
  </si>
  <si>
    <t xml:space="preserve">     Inventories held for use</t>
  </si>
  <si>
    <t xml:space="preserve">     Prepaid expenses</t>
  </si>
  <si>
    <t xml:space="preserve">    Income from portfolio investments</t>
  </si>
  <si>
    <t xml:space="preserve">    Sales</t>
  </si>
  <si>
    <t xml:space="preserve">    Recoveries</t>
  </si>
  <si>
    <t xml:space="preserve">   Environment and Economic Development</t>
  </si>
  <si>
    <t xml:space="preserve">   Infrastructure</t>
  </si>
  <si>
    <t xml:space="preserve">   Education</t>
  </si>
  <si>
    <t xml:space="preserve">   Justice</t>
  </si>
  <si>
    <t xml:space="preserve">   General Government</t>
  </si>
  <si>
    <t xml:space="preserve">   Legislative Assembly and statutory offices</t>
  </si>
  <si>
    <t xml:space="preserve">   Amortization of tangible capital assets</t>
  </si>
  <si>
    <t xml:space="preserve">   Loss on disposal of tangible capital assets</t>
  </si>
  <si>
    <t xml:space="preserve">   Proceeds on disposal of tangible capital assets</t>
  </si>
  <si>
    <t xml:space="preserve">   Consumption of inventories held for use</t>
  </si>
  <si>
    <t xml:space="preserve">   Purchase of inventories held for use</t>
  </si>
  <si>
    <t xml:space="preserve">   Change in prepaid expenses</t>
  </si>
  <si>
    <t xml:space="preserve">        Change in non-cash assets and liabilities:</t>
  </si>
  <si>
    <t xml:space="preserve">      Disposition of portfolio investments</t>
  </si>
  <si>
    <t xml:space="preserve">      Acquisition of portfolio investments</t>
  </si>
  <si>
    <t xml:space="preserve">      Loans receivable receipts</t>
  </si>
  <si>
    <t xml:space="preserve">      Loans receivable advanced</t>
  </si>
  <si>
    <t xml:space="preserve">      Sinking fund installments</t>
  </si>
  <si>
    <t xml:space="preserve">      Acquisition of tangible capital assets</t>
  </si>
  <si>
    <t xml:space="preserve">      Proceeds of disposition of tangible capital assets</t>
  </si>
  <si>
    <t xml:space="preserve">   Capital transactions</t>
  </si>
  <si>
    <t xml:space="preserve">   Investing transactions</t>
  </si>
  <si>
    <t xml:space="preserve">    Net proceeds from short term loans</t>
  </si>
  <si>
    <t xml:space="preserve">    Repayment of capital lease obligations</t>
  </si>
  <si>
    <t xml:space="preserve">    Repayment of long-term debt</t>
  </si>
  <si>
    <t xml:space="preserve">    Repayment of liabilities under public private partnerships</t>
  </si>
  <si>
    <t xml:space="preserve">     
   Funds designated for new loans</t>
  </si>
  <si>
    <t xml:space="preserve">
  LONG-TERM DEBT AND CAPITAL LEASE OBLIGATIONS</t>
  </si>
  <si>
    <t xml:space="preserve">
Capital lease obligations</t>
  </si>
  <si>
    <t xml:space="preserve">
LIABILITIES UNDER PUBLIC PRIVATE PARTNERSHIPS</t>
  </si>
  <si>
    <t xml:space="preserve">                                        
  $</t>
  </si>
  <si>
    <t>Yellowknife Catholic
      Schools' plans</t>
  </si>
  <si>
    <t xml:space="preserve">       $</t>
  </si>
  <si>
    <t>Accrued benefit obligations,   
     end of year</t>
  </si>
  <si>
    <t xml:space="preserve">
For the year ended March 31,</t>
  </si>
  <si>
    <t xml:space="preserve">              (All figures in thousands of dollars)</t>
  </si>
  <si>
    <t>Consolidated Schedule of Segmented Information</t>
  </si>
  <si>
    <t>Consolidated Schedule of Tangible Capital Assets</t>
  </si>
  <si>
    <t xml:space="preserve">               $</t>
  </si>
  <si>
    <t xml:space="preserve">     $</t>
  </si>
  <si>
    <t>EXECUTIVE SUMMARY</t>
  </si>
  <si>
    <t xml:space="preserve">
($ in 000's)</t>
  </si>
  <si>
    <t>2020-21</t>
  </si>
  <si>
    <r>
      <t xml:space="preserve">
Estimated payments for each of the next five years and thereafter to meet P3
principal repayments are as follows</t>
    </r>
    <r>
      <rPr>
        <sz val="11"/>
        <color theme="1"/>
        <rFont val="Calibri"/>
        <family val="2"/>
      </rPr>
      <t>:</t>
    </r>
  </si>
  <si>
    <t xml:space="preserve">Principal payments
      </t>
  </si>
  <si>
    <t xml:space="preserve">         $</t>
  </si>
  <si>
    <t xml:space="preserve"> $</t>
  </si>
  <si>
    <t xml:space="preserve">           $</t>
  </si>
  <si>
    <t xml:space="preserve">        $</t>
  </si>
  <si>
    <t xml:space="preserve">Additions 
during the 
      year              </t>
  </si>
  <si>
    <t>Principal Payments</t>
  </si>
  <si>
    <t xml:space="preserve">            -</t>
  </si>
  <si>
    <t xml:space="preserve">                       -</t>
  </si>
  <si>
    <t xml:space="preserve">                 -</t>
  </si>
  <si>
    <t xml:space="preserve">                    -</t>
  </si>
  <si>
    <t xml:space="preserve">                          -</t>
  </si>
  <si>
    <t xml:space="preserve">                              -</t>
  </si>
  <si>
    <t xml:space="preserve">                   -</t>
  </si>
  <si>
    <t xml:space="preserve">     -</t>
  </si>
  <si>
    <t>The annual expenditures for TASR over last 6 years are as follows:</t>
  </si>
  <si>
    <t>Total Operating Cash Requirement</t>
  </si>
  <si>
    <t>Cash Required for Infrastructure Investment Expenditures</t>
  </si>
  <si>
    <t xml:space="preserve">        Pension Plan</t>
  </si>
  <si>
    <t xml:space="preserve">                                     $</t>
  </si>
  <si>
    <t>Adjustments</t>
  </si>
  <si>
    <t xml:space="preserve">
Liabilities</t>
  </si>
  <si>
    <t>Total long-term debt and capital lease obligations</t>
  </si>
  <si>
    <t>Other compensated absences</t>
  </si>
  <si>
    <t>Transfers</t>
  </si>
  <si>
    <t>Debt Servicing Payments</t>
  </si>
  <si>
    <t>Northwest Territories Heritage Fund</t>
  </si>
  <si>
    <t xml:space="preserve">                 (All figures in thousands of dollars)</t>
  </si>
  <si>
    <t>Sept 2015</t>
  </si>
  <si>
    <t>Oct 2014</t>
  </si>
  <si>
    <t>Feb 2019</t>
  </si>
  <si>
    <t>Nov 2018</t>
  </si>
  <si>
    <t>Jun 2017</t>
  </si>
  <si>
    <t>Nov 2021</t>
  </si>
  <si>
    <t xml:space="preserve">   DUE TO (FROM) THE GOVERNMENT OF CANADA</t>
  </si>
  <si>
    <t xml:space="preserve">    Excess income tax advances</t>
  </si>
  <si>
    <t xml:space="preserve">    Miscellaneous payables</t>
  </si>
  <si>
    <t xml:space="preserve">                      $</t>
  </si>
  <si>
    <t>2019-20</t>
  </si>
  <si>
    <t>At March 31, 2022 the Public Private Partnerships (P3) liabilities were as follows:</t>
  </si>
  <si>
    <t xml:space="preserve">2022
</t>
  </si>
  <si>
    <t xml:space="preserve">  Recovery of prior years' expenses</t>
  </si>
  <si>
    <t xml:space="preserve">   Housing</t>
  </si>
  <si>
    <t xml:space="preserve">   Health and Social Services</t>
  </si>
  <si>
    <t>Change in pension assets and liabilities</t>
  </si>
  <si>
    <t>Cash and cash equivalents provided by (used for)
     Operating transactions</t>
  </si>
  <si>
    <t xml:space="preserve">           Items not affecting cash and cash equivalents:</t>
  </si>
  <si>
    <t>Cash and cash equivalents provided by operating transactions</t>
  </si>
  <si>
    <t xml:space="preserve">      Sinking fund withdrawals</t>
  </si>
  <si>
    <t>Cash and cash equivalents provided by (used for) investing transactions</t>
  </si>
  <si>
    <t>Cash and cash equivalents used for capital transactions</t>
  </si>
  <si>
    <t>Cash and cash equivalents provided by (used for) financing activities</t>
  </si>
  <si>
    <t>Increase in cash and cash equivalents</t>
  </si>
  <si>
    <t>Cash and cash equivalents at beginning of year</t>
  </si>
  <si>
    <t>Cash and cash equivalents at end of year</t>
  </si>
  <si>
    <t>Government of Canada</t>
  </si>
  <si>
    <t>Government of Canada Agencies:</t>
  </si>
  <si>
    <t>Ventura</t>
  </si>
  <si>
    <t xml:space="preserve">     Canadian Space Agency</t>
  </si>
  <si>
    <t xml:space="preserve">     Department of National Defence</t>
  </si>
  <si>
    <t xml:space="preserve">     Fisheries and Oceans Canada</t>
  </si>
  <si>
    <t xml:space="preserve">     Health Canada</t>
  </si>
  <si>
    <t xml:space="preserve">     Indigenous Services Canada</t>
  </si>
  <si>
    <t xml:space="preserve">Arctic Research Foundation </t>
  </si>
  <si>
    <t>Baggage handling ad runway projects</t>
  </si>
  <si>
    <t>Bilateral Water Management Agreements</t>
  </si>
  <si>
    <t>Large emitters carbon tax</t>
  </si>
  <si>
    <t>Land leases and quarry permits</t>
  </si>
  <si>
    <t>Lease Incentives</t>
  </si>
  <si>
    <t>Mining Recorders Office</t>
  </si>
  <si>
    <t xml:space="preserve">     Infrastructure Canada</t>
  </si>
  <si>
    <t xml:space="preserve">     Transport Canada</t>
  </si>
  <si>
    <t xml:space="preserve">     Ministry of Finance</t>
  </si>
  <si>
    <t xml:space="preserve">     Natural Resources Canada</t>
  </si>
  <si>
    <t xml:space="preserve">     Parks Canada</t>
  </si>
  <si>
    <t xml:space="preserve">     Polar Knowledge Canada</t>
  </si>
  <si>
    <t xml:space="preserve">     Public Health Agency of Canada</t>
  </si>
  <si>
    <t xml:space="preserve">     Royal Canadian Mounted Police</t>
  </si>
  <si>
    <t>Additions</t>
  </si>
  <si>
    <t>Usage</t>
  </si>
  <si>
    <t>2022 Balance</t>
  </si>
  <si>
    <t>(thousands of dollars)</t>
  </si>
  <si>
    <t>DESIGNATED AND RESTRICTED ASSETS (continued)</t>
  </si>
  <si>
    <t>Deh Cho Bridge: Real return senior bonds with accrued inflation adjustment, maturing June 1, 2046, redeemable at the option of the issuer, bearing interest at 3.17% (2021 - 3.17%) payable semi-annually, unsecured.</t>
  </si>
  <si>
    <t>Pension liability (assets)</t>
  </si>
  <si>
    <t xml:space="preserve">
Pension liabilities (assets)</t>
  </si>
  <si>
    <t>Unamortized actuarial gains</t>
  </si>
  <si>
    <t>Accrued benefit obligation</t>
  </si>
  <si>
    <t>Pension fund assets - market-related value</t>
  </si>
  <si>
    <t>Unamortized actuarial losses (gains)</t>
  </si>
  <si>
    <t xml:space="preserve">2022 
Regular 
Funded
     </t>
  </si>
  <si>
    <t xml:space="preserve">                 2022
 Supplemental 
      Non funded
           </t>
  </si>
  <si>
    <t xml:space="preserve">                   $</t>
  </si>
  <si>
    <t xml:space="preserve">   $</t>
  </si>
  <si>
    <t>Change from accrual items:</t>
  </si>
  <si>
    <t>Change from cash items:</t>
  </si>
  <si>
    <t>Benefit payments to plan members</t>
  </si>
  <si>
    <t>Opening balance</t>
  </si>
  <si>
    <t>June 30, 2022</t>
  </si>
  <si>
    <t>January 1, 2023</t>
  </si>
  <si>
    <t>April 1, 2022</t>
  </si>
  <si>
    <t>Hay River H&amp;SS
  Authority plans</t>
  </si>
  <si>
    <t>Valuation methods and assumptions used in valuing pension assets and liabilities (continued)</t>
  </si>
  <si>
    <t>Valuation methods and assumptions used in valuing pension assets and liabilities</t>
  </si>
  <si>
    <t>Plan amendments</t>
  </si>
  <si>
    <t>CONTRACTUAL OBLIGATIONS</t>
  </si>
  <si>
    <t>CONTRACTUAL RIGHTS</t>
  </si>
  <si>
    <t>Other taxes</t>
  </si>
  <si>
    <t>Taxation</t>
  </si>
  <si>
    <t>Transfer payments</t>
  </si>
  <si>
    <t>Non-renewable Resource Revenue</t>
  </si>
  <si>
    <t xml:space="preserve">    Minerals, oil and gas royalties</t>
  </si>
  <si>
    <t xml:space="preserve">    Licenses, rental and other fees</t>
  </si>
  <si>
    <t xml:space="preserve">    Quarry fees</t>
  </si>
  <si>
    <t xml:space="preserve">    Cannabis</t>
  </si>
  <si>
    <t xml:space="preserve">    Fuel</t>
  </si>
  <si>
    <t xml:space="preserve">    Tobacco</t>
  </si>
  <si>
    <t xml:space="preserve">    Payroll</t>
  </si>
  <si>
    <t xml:space="preserve">    Property and school levies</t>
  </si>
  <si>
    <t xml:space="preserve">    Insurance</t>
  </si>
  <si>
    <t xml:space="preserve">    Canada Health and Social Transfer Reform Fund</t>
  </si>
  <si>
    <t xml:space="preserve">    Federal cost shared</t>
  </si>
  <si>
    <t xml:space="preserve">    Other</t>
  </si>
  <si>
    <t xml:space="preserve">    Interest and investment income</t>
  </si>
  <si>
    <t xml:space="preserve">    Gains on disposition of assets</t>
  </si>
  <si>
    <t xml:space="preserve">    Regulatory revenue</t>
  </si>
  <si>
    <t xml:space="preserve">
TRANSFER PAYMENTS, TAXATION, NON-RENEWABLE RESOURCE REVENUE AND GENERAL REVENUE</t>
  </si>
  <si>
    <t>Work in Progress</t>
  </si>
  <si>
    <t>Building and Leasehold Improvements</t>
  </si>
  <si>
    <t>Infrastructure 
and Other</t>
  </si>
  <si>
    <t>Departments</t>
  </si>
  <si>
    <t xml:space="preserve">   Grant from the Government of Canada</t>
  </si>
  <si>
    <t xml:space="preserve">   Corporate and personal income taxes</t>
  </si>
  <si>
    <t xml:space="preserve">   Other taxes</t>
  </si>
  <si>
    <t xml:space="preserve">   General</t>
  </si>
  <si>
    <t xml:space="preserve">   Income from portfolio investments</t>
  </si>
  <si>
    <t xml:space="preserve">   Non-renewable resource revenue</t>
  </si>
  <si>
    <t xml:space="preserve">   Recoveries</t>
  </si>
  <si>
    <t xml:space="preserve">   Sales</t>
  </si>
  <si>
    <t xml:space="preserve">   Grants and contributions</t>
  </si>
  <si>
    <t xml:space="preserve">   Operations and maintenance</t>
  </si>
  <si>
    <t xml:space="preserve">   Compensation and benefits</t>
  </si>
  <si>
    <t>Annual Surplus</t>
  </si>
  <si>
    <t>Less: Liabilities</t>
  </si>
  <si>
    <t>Non-financial Assets</t>
  </si>
  <si>
    <t>Accumulated Surplus</t>
  </si>
  <si>
    <t>Summary of P3 Projects</t>
  </si>
  <si>
    <t>P3 Project (in $000s)</t>
  </si>
  <si>
    <t>Tłįchǫ All Season
Road</t>
  </si>
  <si>
    <t>Contract signing date</t>
  </si>
  <si>
    <t>Substantial completion date/in-service date</t>
  </si>
  <si>
    <t>GNWT Liability at March 31, 2022</t>
  </si>
  <si>
    <t>Tangible capital asset cost</t>
  </si>
  <si>
    <t>Total operations amounts to the end of the agreement</t>
  </si>
  <si>
    <t>October, 2014</t>
  </si>
  <si>
    <t>September, 2015</t>
  </si>
  <si>
    <t>February, 2019</t>
  </si>
  <si>
    <t>June, 2017</t>
  </si>
  <si>
    <t>November, 2018</t>
  </si>
  <si>
    <t>November, 2021</t>
  </si>
  <si>
    <t>Policy Provision 6(5)(a) - Debt Servicing Payments</t>
  </si>
  <si>
    <t>DEFERRED REVENUE</t>
  </si>
  <si>
    <t>Northern Lights General    
    Partnership</t>
  </si>
  <si>
    <t>Estimated payments for each of the next five years and thereafter to meet P3 principal repayments are as follows:</t>
  </si>
  <si>
    <t xml:space="preserve"> Last Actuarial Valuation
Accounting Date</t>
  </si>
  <si>
    <t>Next 
Valuation Date</t>
  </si>
  <si>
    <t>Judges'
 plans</t>
  </si>
  <si>
    <t>(in $000s)</t>
  </si>
  <si>
    <t xml:space="preserve">
Actual
2022</t>
  </si>
  <si>
    <t>Fiscal Year in which Repayment Ends</t>
  </si>
  <si>
    <t xml:space="preserve">   Maximum Debt Servicing Payments - 5% of Revenues</t>
  </si>
  <si>
    <t>The following table lists the consolidated entities and completion date of their audited financial 
statements.</t>
  </si>
  <si>
    <t xml:space="preserve">        Grants from the Government of Canada</t>
  </si>
  <si>
    <t>`</t>
  </si>
  <si>
    <t xml:space="preserve">        Corporate and personal income taxes</t>
  </si>
  <si>
    <t xml:space="preserve">        General</t>
  </si>
  <si>
    <t xml:space="preserve">        Non-renewable resource revenue</t>
  </si>
  <si>
    <t xml:space="preserve">        Sales</t>
  </si>
  <si>
    <t xml:space="preserve">        Recoveries</t>
  </si>
  <si>
    <t xml:space="preserve">        Income from portfolio investments</t>
  </si>
  <si>
    <t xml:space="preserve">          Environment and Economic Development</t>
  </si>
  <si>
    <t xml:space="preserve">          Infrastructure</t>
  </si>
  <si>
    <t xml:space="preserve">          Education</t>
  </si>
  <si>
    <t xml:space="preserve">          Health, Social Services and Housing</t>
  </si>
  <si>
    <t xml:space="preserve">          Health and Social Services</t>
  </si>
  <si>
    <t xml:space="preserve">          Housing</t>
  </si>
  <si>
    <t>Annual operating surplus</t>
  </si>
  <si>
    <t xml:space="preserve">          Justice</t>
  </si>
  <si>
    <t xml:space="preserve">          General Government</t>
  </si>
  <si>
    <t xml:space="preserve">          Legislative Assembly and statutory offices</t>
  </si>
  <si>
    <t>Projects on behalf of third parties</t>
  </si>
  <si>
    <t xml:space="preserve">          Recoveries</t>
  </si>
  <si>
    <t>Housing Northwest
Territories
Adjustment</t>
  </si>
  <si>
    <t xml:space="preserve">          Expenses</t>
  </si>
  <si>
    <t>CASH AND CASH EQUIVALENTS</t>
  </si>
  <si>
    <t>Cash and cash equivalents are made of the following:</t>
  </si>
  <si>
    <t>Cash</t>
  </si>
  <si>
    <t>Cash equivalents</t>
  </si>
  <si>
    <t xml:space="preserve">Additions
 during the 
year
      </t>
  </si>
  <si>
    <t>Financial assets</t>
  </si>
  <si>
    <t>Environmental Liabilities</t>
  </si>
  <si>
    <t>Number of
Sites 2022</t>
  </si>
  <si>
    <t>Abandoned Mines</t>
  </si>
  <si>
    <t>Abandoned Infrastructure and schools</t>
  </si>
  <si>
    <t>Airports, airport strips or reserves</t>
  </si>
  <si>
    <t>Sewage Lagoons</t>
  </si>
  <si>
    <t>Fuel tanks and resupply lines</t>
  </si>
  <si>
    <t>Abandoned lots and maintenance facilities</t>
  </si>
  <si>
    <t>Northwest Territories Health and Social Services Authority</t>
  </si>
  <si>
    <t>Status of Women Council of the Northwest Territories</t>
  </si>
  <si>
    <t>% Change
Actuals year
over year</t>
  </si>
  <si>
    <t>Explanation</t>
  </si>
  <si>
    <t>Revenues Variance Analysis</t>
  </si>
  <si>
    <t xml:space="preserve">         Type of Revenue
           (in $000s)</t>
  </si>
  <si>
    <t xml:space="preserve">
 Territorial Formula
 Financing Grant
</t>
  </si>
  <si>
    <t xml:space="preserve">
Corporate &amp; personal
Income taxes</t>
  </si>
  <si>
    <t xml:space="preserve">
Transfer Payments</t>
  </si>
  <si>
    <t xml:space="preserve">
Own Source</t>
  </si>
  <si>
    <t>Net Fiscal Benefit</t>
  </si>
  <si>
    <t>Net Fiscal Benefit (in $000s)</t>
  </si>
  <si>
    <t>Actuals 2022</t>
  </si>
  <si>
    <t>Aboriginal Parties' share through Net Fiscal Benefit Transfers</t>
  </si>
  <si>
    <t>Allocation to the Heritage Fund through annual contributions</t>
  </si>
  <si>
    <t>Expense Variance Analysis by Program</t>
  </si>
  <si>
    <t xml:space="preserve">         Type of 
    Expenses by
       Program
       (in $000s)</t>
  </si>
  <si>
    <t>% of total
Expenses
in 2022</t>
  </si>
  <si>
    <t>% Change
  Actuals
year over
    year</t>
  </si>
  <si>
    <t xml:space="preserve">
Other taxes</t>
  </si>
  <si>
    <t xml:space="preserve">
Non-renewable
resources</t>
  </si>
  <si>
    <t xml:space="preserve">
Non-renewable Resource Revenue</t>
  </si>
  <si>
    <t>Expense Variance Analysis by Object</t>
  </si>
  <si>
    <t xml:space="preserve">
As at March 31, 2023</t>
  </si>
  <si>
    <t xml:space="preserve">2023
</t>
  </si>
  <si>
    <t xml:space="preserve">      Cash and cash equivalents  (note 3)</t>
  </si>
  <si>
    <t xml:space="preserve">      Portfolio investments (note 5)</t>
  </si>
  <si>
    <t xml:space="preserve">      Due from the Government of Canada (note 14)</t>
  </si>
  <si>
    <t xml:space="preserve">      Accounts receivable (note 6)</t>
  </si>
  <si>
    <t xml:space="preserve">      Loans receivable (note 7)</t>
  </si>
  <si>
    <t xml:space="preserve">      Sinking fund (note 8)</t>
  </si>
  <si>
    <t xml:space="preserve">      Pension assets (note 17)</t>
  </si>
  <si>
    <t xml:space="preserve">    Short term loans (note 9)</t>
  </si>
  <si>
    <t xml:space="preserve">    Accounts payable and accrued liabilities (note 10)</t>
  </si>
  <si>
    <t xml:space="preserve">    Deferred revenue (note 11)</t>
  </si>
  <si>
    <t xml:space="preserve">    Environmental liabilities (note 12)</t>
  </si>
  <si>
    <t xml:space="preserve">    Asset retirement obligations (note 13)</t>
  </si>
  <si>
    <t xml:space="preserve">    Due to the Government of Canada (note 14)</t>
  </si>
  <si>
    <t xml:space="preserve">    Capital lease obligations (note 15)</t>
  </si>
  <si>
    <t xml:space="preserve">    Long-term debt (note 15)</t>
  </si>
  <si>
    <t xml:space="preserve">    Liabilities under public private partnerships (note 16)</t>
  </si>
  <si>
    <t xml:space="preserve">    Pension liabilities (note 17)</t>
  </si>
  <si>
    <t xml:space="preserve">    Other employee future benefits and compensated absences (note 18)</t>
  </si>
  <si>
    <t xml:space="preserve">    Accumulated remeasurement gains</t>
  </si>
  <si>
    <t xml:space="preserve">    Liabilities for sewage lagoons and solid waste sites (note 13)</t>
  </si>
  <si>
    <t xml:space="preserve">   Grant from the Government of  Canada (note 2(p))</t>
  </si>
  <si>
    <t xml:space="preserve">   Transfer payments (note 22)</t>
  </si>
  <si>
    <t xml:space="preserve">    Corporate and personal income taxes (note 22)</t>
  </si>
  <si>
    <t xml:space="preserve">    Other taxes (note 22)</t>
  </si>
  <si>
    <t xml:space="preserve">    General (note 22)</t>
  </si>
  <si>
    <t xml:space="preserve">    Non-renewable resource revenue (note 22)</t>
  </si>
  <si>
    <t>Expenses (schedule B) (note 23)</t>
  </si>
  <si>
    <t xml:space="preserve">
For the year ended March 31, 2023</t>
  </si>
  <si>
    <t>Budget
(Note 1(b))
$</t>
  </si>
  <si>
    <t>Actual
$</t>
  </si>
  <si>
    <t>Actual
Restated 
(Note 2(x))
$</t>
  </si>
  <si>
    <t>Budget
$</t>
  </si>
  <si>
    <t xml:space="preserve">
Increase in net debt excluding net remeasurement gains</t>
  </si>
  <si>
    <t xml:space="preserve">
Net remeasurement gains</t>
  </si>
  <si>
    <t>Net debt at end of year</t>
  </si>
  <si>
    <t xml:space="preserve">   Annual operating surplus</t>
  </si>
  <si>
    <t xml:space="preserve">   Revaluation of asset retirement obligations</t>
  </si>
  <si>
    <t>Consolidated Statement of Remeasurement Gains And Losses</t>
  </si>
  <si>
    <t xml:space="preserve">2023
Actual
</t>
  </si>
  <si>
    <t>Adjustments on adoption of the financial instruments related standards (note 2(x)):</t>
  </si>
  <si>
    <t xml:space="preserve">           Portfolio investments </t>
  </si>
  <si>
    <t xml:space="preserve">                   Equity instruments quoted in an active market</t>
  </si>
  <si>
    <t xml:space="preserve">                   Financial instruments designated at fair value</t>
  </si>
  <si>
    <t>Adjusted accumulated remeasurement gains at beginning of year</t>
  </si>
  <si>
    <t>Unrealized loss attributable to:</t>
  </si>
  <si>
    <t>Amount reclassified to the Consolidated Statement of Operations and Accumulated Operating 
    Surplus</t>
  </si>
  <si>
    <t>Net remeasurement gains for the year</t>
  </si>
  <si>
    <t>Accumulated remeasurement gains at end of year</t>
  </si>
  <si>
    <t>Accumulated remeasurements gains at beginning of year</t>
  </si>
  <si>
    <t xml:space="preserve">2022
Restated
(Note 2 (x))
</t>
  </si>
  <si>
    <t xml:space="preserve">           Annual operating surplus</t>
  </si>
  <si>
    <t>Accretion expense</t>
  </si>
  <si>
    <t xml:space="preserve"> Loss on disposal of tangible capital assets</t>
  </si>
  <si>
    <t xml:space="preserve"> Amortization of tangible capital assets</t>
  </si>
  <si>
    <t xml:space="preserve">                Inflation adjustment on real return bonds</t>
  </si>
  <si>
    <t xml:space="preserve">                Accretion expense</t>
  </si>
  <si>
    <t>Change in environmental liabilities</t>
  </si>
  <si>
    <t xml:space="preserve"> Revaluation of asset retirement obligations</t>
  </si>
  <si>
    <t xml:space="preserve">
March 31, 2023</t>
  </si>
  <si>
    <t>(b)      Budget (Continued)</t>
  </si>
  <si>
    <t>Annual operating surplus before projects on behalf of third parties</t>
  </si>
  <si>
    <t>SUMMARY OF SIGNIFICANT ACCOUNTING POLICIES (Continued)</t>
  </si>
  <si>
    <t>(x)      Adoption of new accounting standards (continued)</t>
  </si>
  <si>
    <t>Consolidated Statement of Change in Net Debt impact:</t>
  </si>
  <si>
    <t xml:space="preserve">                (All figures in thousands of dollars)</t>
  </si>
  <si>
    <t>Net debt at beginning of year</t>
  </si>
  <si>
    <t>Increase in net debt excluding net remeasurement gains</t>
  </si>
  <si>
    <t>Increase in net debt</t>
  </si>
  <si>
    <t>Consolidated Statement of Cash Flow impact:</t>
  </si>
  <si>
    <t>Loss on disposal of tangible capital assets</t>
  </si>
  <si>
    <t>Schedule A - Consolidated Schedule of Tangible Capital Assets impact:</t>
  </si>
  <si>
    <t>Cost of tangible capital assets</t>
  </si>
  <si>
    <t>Closing balance</t>
  </si>
  <si>
    <t>Accumulated amortization</t>
  </si>
  <si>
    <t>Net book value</t>
  </si>
  <si>
    <t>Schedule B - Consolidated Schedule of Segmented Information impact:</t>
  </si>
  <si>
    <t>Operations and maintenance</t>
  </si>
  <si>
    <t>Amortization of tangible capital assets</t>
  </si>
  <si>
    <t xml:space="preserve">    Portfolio Investments</t>
  </si>
  <si>
    <t>Portfolio Investments for the Legislative Assembly Supplementary        Retiring Allowance (note 17)</t>
  </si>
  <si>
    <t>Investments for repayment of bond</t>
  </si>
  <si>
    <t>Cost and amortized cost</t>
  </si>
  <si>
    <t>Fair valued</t>
  </si>
  <si>
    <t>Portfolio investments recorded at cost and amortized cost are comprised of the following:</t>
  </si>
  <si>
    <t>2023
Cost</t>
  </si>
  <si>
    <t>Guaranteed Investment Certificates</t>
  </si>
  <si>
    <t>Bonds</t>
  </si>
  <si>
    <t>Equities and other financial instruments</t>
  </si>
  <si>
    <t>Portfolio investments recorded at fair value are comprised of the following:</t>
  </si>
  <si>
    <t>Level 1</t>
  </si>
  <si>
    <t>Level 2</t>
  </si>
  <si>
    <t>Level 3</t>
  </si>
  <si>
    <t xml:space="preserve">Total
</t>
  </si>
  <si>
    <t>Other instruments designated at fair value</t>
  </si>
  <si>
    <t>Interest bearing securities</t>
  </si>
  <si>
    <t>Equities quoted in an active market</t>
  </si>
  <si>
    <t xml:space="preserve">     Pooled investments - Canadian</t>
  </si>
  <si>
    <t xml:space="preserve">     Pooled investments - Global</t>
  </si>
  <si>
    <t>Northwest Territories Business Development and Investment Corporation loans to businesses receivable over a maximum of 
25 years, secured by real property, heavy equipment and general security agreements; bearing fixed interest between 1.75% and 7.95%, (2022 - between 1.75% and 7.95%) before valuation allowance of $4,038 (2022 - $3,593).</t>
  </si>
  <si>
    <t>Students Loan Fund loans due in installments to 2035, bearing fixed interest between 0.00% and 11.75%, (2022 - between 0.00% and 11.75%) unsecured, before valuation allowance and loan remissions of $16,774 (2022 - $17,266).</t>
  </si>
  <si>
    <t>Housing Northwest Territories mortgages and loans to individuals receivable over a maximum of 25 years, some of which are unsecured and others are secured by registered charges against real property bearing fixed interest between 0.00% and 10.50%, (2022 - between 0.00% and 10.50%) before valuation allowance of $6,832 (2022 - $7,510).</t>
  </si>
  <si>
    <t>2023 Balance</t>
  </si>
  <si>
    <t xml:space="preserve">     Canadian Northern Economic Development Agency</t>
  </si>
  <si>
    <t xml:space="preserve">     Crown - Indigenous Relations and Northern  Affairs Canada</t>
  </si>
  <si>
    <t xml:space="preserve">     Natural Sciences and Engineering Research Canada</t>
  </si>
  <si>
    <t xml:space="preserve">     Social Sciences and Humanities Research Council of Canada</t>
  </si>
  <si>
    <t>Canada Health Infoway</t>
  </si>
  <si>
    <t>Restricted Assets (note 4)</t>
  </si>
  <si>
    <t>Work deposits, commercial use permits and tourism licenses</t>
  </si>
  <si>
    <t>ENVIRONMENTAL LAIBILITIES</t>
  </si>
  <si>
    <t>Asset retirement Obligations</t>
  </si>
  <si>
    <t>ASSET RETIREMENT OBLIGATIONS AND LIABILITIES FOR SEWAGE LAGOONS AND SOLID WASTE SITES</t>
  </si>
  <si>
    <t xml:space="preserve">
Accretion Expense</t>
  </si>
  <si>
    <t xml:space="preserve">
2023 Liability</t>
  </si>
  <si>
    <t xml:space="preserve">
Revisions in Estimated Cash Flows</t>
  </si>
  <si>
    <t>Buildings</t>
  </si>
  <si>
    <t>Infrastructure</t>
  </si>
  <si>
    <t>Liabilities for sewage lagoons and solid waste sites</t>
  </si>
  <si>
    <t xml:space="preserve">
2022
 Liability </t>
  </si>
  <si>
    <t>Solid waste sites</t>
  </si>
  <si>
    <t>Transfer payments and recoveries receivables</t>
  </si>
  <si>
    <t>Loans due to Canada Mortgage and Housing Corporation, repayable in annual installments until the year 2033, bearing interest at a rate of 6.97% (2022 - 6.97%), unsecured.</t>
  </si>
  <si>
    <t>Mortgages payable to Canada Mortgage and Housing Corporation for three third party loans under the Social Housing Agreement, maturing in 2026 and 2027, bearing interest at rates between 0.68% and 1.01% (2022 - between 0.68% and 1.01%), unsecured.</t>
  </si>
  <si>
    <t>Mortgage payable to Canada Mortgage and Housing Corporation, repayable in monthly installments of $7 (2022 - $7) maturing June 2024, bearing interest at 3.30% (2022 - 3.30%), secured with real property.</t>
  </si>
  <si>
    <t>Bond, due September 29, 2051, bearing interest at 2.20% (2022 - 2.20%) payable semi-annually, unsecured.</t>
  </si>
  <si>
    <t>Debentures, due 2025 to 2052, bearing interest between 3.82% and 6.00% (2022 - between 3.82% and 6.00%), unsecured.</t>
  </si>
  <si>
    <t>Amortizing Debentures, due 2032 to 2047, bearing interest between 3.98% and 6.42% (2022 - between 3.98% and 6.42%), unsecured.</t>
  </si>
  <si>
    <t>Long-term debt principal repayments due in each fiscal year for the next five years and thereafter are as 
follows:</t>
  </si>
  <si>
    <t>2029 and beyond</t>
  </si>
  <si>
    <t>Short term loans (note 9)</t>
  </si>
  <si>
    <t>Long-term debt (note 15)</t>
  </si>
  <si>
    <t>Capital Lease Obligations (note 15)</t>
  </si>
  <si>
    <t>Guarantees (note 21(a))</t>
  </si>
  <si>
    <t>Liabilities under Public Private Partnerships (note 16)</t>
  </si>
  <si>
    <t>Less sinking fund for Public Private Partnership repayment (note 8)</t>
  </si>
  <si>
    <t>Available borrowing capacity before the following:</t>
  </si>
  <si>
    <t xml:space="preserve">
                                     2022                    
</t>
  </si>
  <si>
    <t xml:space="preserve">
      2023
</t>
  </si>
  <si>
    <t>Other Payments</t>
  </si>
  <si>
    <t xml:space="preserve">2029 and beyond </t>
  </si>
  <si>
    <t>Stanton Territorial        Hospital  Renewal</t>
  </si>
  <si>
    <t>Actual Completion
date</t>
  </si>
  <si>
    <t xml:space="preserve">2023 
Regular 
Funded
     </t>
  </si>
  <si>
    <t xml:space="preserve">                 2023
 Supplemental 
      Non funded
           </t>
  </si>
  <si>
    <t xml:space="preserve">  2023
 Supplemental 
   Unfunded
           </t>
  </si>
  <si>
    <t>January 31, 2023</t>
  </si>
  <si>
    <t>March 31, 2023</t>
  </si>
  <si>
    <t>April 1, 2025</t>
  </si>
  <si>
    <t>January 1, 2024</t>
  </si>
  <si>
    <t>June 30, 2023</t>
  </si>
  <si>
    <t>2029+</t>
  </si>
  <si>
    <t>The Government has entered into agreements for, or is contractually entitled to, the following receipts subsequent to March 31, 2023:</t>
  </si>
  <si>
    <t xml:space="preserve">    Carbon tax</t>
  </si>
  <si>
    <t>FINANCIAL RISK MANAGEMENT (CONTINUED)</t>
  </si>
  <si>
    <t>The Government's maximum exposure to credit risk at March 31, 2023 is as follows:</t>
  </si>
  <si>
    <t>Cash and cash equivalents</t>
  </si>
  <si>
    <t>Portfolio investments</t>
  </si>
  <si>
    <t>Due from the Government of Canada</t>
  </si>
  <si>
    <t>Accounts receivable</t>
  </si>
  <si>
    <t>Loans receivable</t>
  </si>
  <si>
    <t>Opening balance (Restated note 2(x))</t>
  </si>
  <si>
    <t>Revaluation of asset retirement
obligations</t>
  </si>
  <si>
    <t xml:space="preserve">
Annual operating surplus</t>
  </si>
  <si>
    <t>The consolidated results of operations for the fiscal year ended March 31, 2023 and the
 consolidated financial position as at March 31, 2023 are summarized below:</t>
  </si>
  <si>
    <t>Annual operating Surplus</t>
  </si>
  <si>
    <t>Budget 2023</t>
  </si>
  <si>
    <t>Actual 2023</t>
  </si>
  <si>
    <t>Actual 2022
 Restated</t>
  </si>
  <si>
    <t>Original Budget
 2023</t>
  </si>
  <si>
    <t>Revised Budget
 2023</t>
  </si>
  <si>
    <t xml:space="preserve">
Actual
2023</t>
  </si>
  <si>
    <t>New in 2023</t>
  </si>
  <si>
    <t>Closed in 2023</t>
  </si>
  <si>
    <t>GNWT Liability at March 31, 2023</t>
  </si>
  <si>
    <t>Interest expense for 2022-23</t>
  </si>
  <si>
    <t>Northern Lights General
 Partnership</t>
  </si>
  <si>
    <t xml:space="preserve">
Real GDP at Basic Prices, calendar years 2021 and 2022
Millions of Chained (2017) Dollars</t>
  </si>
  <si>
    <t xml:space="preserve">      Percent (%)
             Change</t>
  </si>
  <si>
    <t xml:space="preserve">         2022
Restated</t>
  </si>
  <si>
    <t>% of total
   2023
 Revenue 
 Budget</t>
  </si>
  <si>
    <t>Variance
Actual to
Approved
Budget 2023</t>
  </si>
  <si>
    <t>•10.5% decline from 2022 to 2023 was due to market fluctuations. Non‐renewable resource revenue are subject to volatility and fluctuate annually based on production
 •$16.4 million increase from 2023 original budget due to budget taking into consideration uncertain impact on economy due to aftermath of COVID‐19 pandemic</t>
  </si>
  <si>
    <t>•20.0% increase from 2022 to 2023 was mainly due to flood assistance revenue
 •$13.1 million decrease from 2022 budget mainly due to delayed capital projects and ICIP projects (Investing in Canada Infrastructure Program)</t>
  </si>
  <si>
    <t>Approved
Budget 2023</t>
  </si>
  <si>
    <t>Actuals 2023</t>
  </si>
  <si>
    <t xml:space="preserve">                                                     Financial Statement Discussion and Analysis 2022-2023</t>
  </si>
  <si>
    <t>Type of Expenses
    by Program
       (in $000s)</t>
  </si>
  <si>
    <t>•no significant difference from 2022 to 2023
•$6.7 million increase from the 2023 budget is mainly due to higher fire suppression costs</t>
  </si>
  <si>
    <t>•9.9% increase from 2022 to 2023 is mainly due to higher MTS costs (due to more assets in active service; airlift and flooding costs) and fuel prices; higher NT Hydro costs due to higher fuel prices and increased diesel use
•$20.0 million increase from the 2023 budget is mainly due to mainly due to higher MTS costs (due to more assets in active service; airlift and flooding costs) and fuel prices; higher NT Hydro costs due to higher fuel prices and increased diesel use</t>
  </si>
  <si>
    <t>•5.3% increase from 2022 to 2023 is mainly due to increase in compensation and benefits, increase in program expenses driven by increased funding; increase in demand for Income Assistance programs
•$16.5 million increase from the 2023 budget is mainly due to increase in compensation and benefits, increase in program expenses driven by additional funding received after budget finalized; increased demand in income assistance and student financial assistance programs</t>
  </si>
  <si>
    <t>•3.7% increase from 2022 to 2023 is mainly due to higher physician and nursing contract costs, higher compensation and benefits expenses, medical travel and locum services
•$49.7 million increase from the 2023 budget is mainly due to higher compensation and benefits, contract and travel costs</t>
  </si>
  <si>
    <t>•no significant difference from 2022 to 2023 
•no significant difference from 2023 actuals to original budget</t>
  </si>
  <si>
    <t>•3.9% increase from 2022 to 2023 is mainly due to is mainly due to 2022 flood recovery assistance, increased compensation and benefits costs and increased interest expenses   
•$25.0 million increase from the 2023 budget is mainly due to 2022 flood recovery assistance, increased compensation and benefits costs, and increased interest expenses</t>
  </si>
  <si>
    <t>% of
total
Expenses
in 2023</t>
  </si>
  <si>
    <t>Variance
Actual to
Approved
Budget
 2023</t>
  </si>
  <si>
    <t>•9.2% decrease from 2022 to 2023 is mainly due to lower aviation sector support payments and other COVID funding; and lower gas tax contribution agreements 
•$21.9 million decrease from the 2023 budget is mainly due to delays in Low Carbon Economy Leadership Fund and Investing in Infrastructure Projects; reduced capital formula contributions, and lower net fiscal benefit payments</t>
  </si>
  <si>
    <t>•14.1% increase from 2022 to 2023 is mainly due to 2022 flood recovery assistance and fire suppression costs, increased interest expenses, accrual for remediation of municipal solid waste sites and sewage lagoons, increased fuel and diesel prices, increased health care contract costs 
•$26.0 million increase from the 2023 budget is mainly due to 2022 flood recovery assistance, increased interest expenses, accrual for remediation of municipal solid waste sites and sewage lagoons, increased fuel and diesel prices</t>
  </si>
  <si>
    <t>•3.1% increase from 2022 to 2023 is mainly due to operational impacts from the 2022 flooding season, increased medical travel, salary and benefit increases 
•$125.5 million increase from the 2023 budget is mainly due to operational impacts from the 2022 flooding season, increased medical travel, salary and benefit increases</t>
  </si>
  <si>
    <t>•no significant difference from 2022 to 2023 
•Valuation allowances are not budgeted</t>
  </si>
  <si>
    <t>•no significant difference from 2022 to 2023 
•$9.6 million decrease from the 2023 budget is mainly due to delays in capital projects and decrease in ARO amortization</t>
  </si>
  <si>
    <t>Net debt</t>
  </si>
  <si>
    <t>Non-financial assets</t>
  </si>
  <si>
    <t>Accumulated operating surplus at beginning of year</t>
  </si>
  <si>
    <t xml:space="preserve">
Accumulated operating surplus at end of year</t>
  </si>
  <si>
    <t>AUTHORITY AND OPERATIONS  (continued)</t>
  </si>
  <si>
    <t>b)       Budget (continued)</t>
  </si>
  <si>
    <t>AUTHORITY AND OPERATIONS (continued)</t>
  </si>
  <si>
    <t xml:space="preserve">           (All figures in thousands of dollars)</t>
  </si>
  <si>
    <t>Consolidated Statement of Financial Position impact:</t>
  </si>
  <si>
    <t>Environmental liabilities and
      asset retirement obligations</t>
  </si>
  <si>
    <t>Environmental liabilities</t>
  </si>
  <si>
    <t>Asset retirement obligations</t>
  </si>
  <si>
    <t>Tangible capital assets</t>
  </si>
  <si>
    <t>Consolidated Statement of Operations and Accumulated Operating Surplus impact:</t>
  </si>
  <si>
    <t>Housing</t>
  </si>
  <si>
    <t>General Government</t>
  </si>
  <si>
    <t>Accumulated operating surplus at
    beginning of year</t>
  </si>
  <si>
    <t>Accumulated operating surplus at end of year</t>
  </si>
  <si>
    <t>Liability</t>
  </si>
  <si>
    <t xml:space="preserve">   2022
</t>
  </si>
  <si>
    <t xml:space="preserve">
       Change in pension liabilities (assets)</t>
  </si>
  <si>
    <t>The following reflects the date of valuation for each plan for accounting purposes:</t>
  </si>
  <si>
    <t xml:space="preserve"> 2023
Consolidated
Budget as 
  Tabled</t>
  </si>
  <si>
    <t xml:space="preserve">2023 
  Regular 
  Funded
     </t>
  </si>
  <si>
    <t xml:space="preserve"> Last Extrapolation 
         Date</t>
  </si>
  <si>
    <t xml:space="preserve"> 2023
Consolidated 
Budget as 
Presented</t>
  </si>
  <si>
    <t xml:space="preserve">   Project on
      Behalf of
Third Parties 
   Adjustment</t>
  </si>
  <si>
    <t xml:space="preserve">
Carbon Tax
Adjustment</t>
  </si>
  <si>
    <t>Carbon Tax
Adjustment</t>
  </si>
  <si>
    <t>2023
Consolidated
Budget as 
Presented</t>
  </si>
  <si>
    <t>2023
Consolidated
Budget as 
 Tabled</t>
  </si>
  <si>
    <t>Restated 
amount as at
March 31, 2022</t>
  </si>
  <si>
    <t>Adjustment</t>
  </si>
  <si>
    <t>As previously
reported
March 31, 2022</t>
  </si>
  <si>
    <t>Acquisition of tangible capital assets</t>
  </si>
  <si>
    <t>Change in environmental liabilities and asset retirement obligations</t>
  </si>
  <si>
    <t>Restated
(Note 2(x))</t>
  </si>
  <si>
    <t xml:space="preserve">     Tangible capital assets (schedule A)</t>
  </si>
  <si>
    <t xml:space="preserve">    Accumulated operating surplus</t>
  </si>
  <si>
    <t>Accumulated surplus is comprised of:</t>
  </si>
  <si>
    <t>Contractual obligations, rights, guarantees and contingencies, and subsequent events (notes 20, 21, and 26)</t>
  </si>
  <si>
    <t>Actual
Restated
(Note 2(x))
$</t>
  </si>
  <si>
    <t>Consolidated Statement of Operations and Accumulated Operating Surplus</t>
  </si>
  <si>
    <t xml:space="preserve">   Acquisition of tangible capital assets (schedule A)</t>
  </si>
  <si>
    <t xml:space="preserve">   Amortization of tangible capital assets (schedule A)</t>
  </si>
  <si>
    <t>Change in liabilities for sewage lagoons and solid waste sites</t>
  </si>
  <si>
    <t xml:space="preserve">        Transfer payments</t>
  </si>
  <si>
    <t xml:space="preserve">        Other taxes</t>
  </si>
  <si>
    <t>Recoveries of prior years' expense</t>
  </si>
  <si>
    <t>Northwest Territories Business Development and Investment
  Corporation Act</t>
  </si>
  <si>
    <t>Student Financial Assistance Act</t>
  </si>
  <si>
    <t>Student Loan Fund:</t>
  </si>
  <si>
    <t xml:space="preserve">       Authorized limit for loans receivable</t>
  </si>
  <si>
    <t xml:space="preserve">       Less: Loans receivable balance (note 7)</t>
  </si>
  <si>
    <t>2023
Market Value</t>
  </si>
  <si>
    <t>2022
Cost</t>
  </si>
  <si>
    <t>2022
Market Value</t>
  </si>
  <si>
    <t>Total portfolio investments</t>
  </si>
  <si>
    <t xml:space="preserve">
Accounts Receivable</t>
  </si>
  <si>
    <t>Allowance
 for Doubtful Account</t>
  </si>
  <si>
    <t xml:space="preserve">
Net 
2023</t>
  </si>
  <si>
    <t xml:space="preserve">
Net 
2022</t>
  </si>
  <si>
    <t>2022
Liability
(Restated Note 2(x))</t>
  </si>
  <si>
    <t>Change
 in
Estimate</t>
  </si>
  <si>
    <t>Remediation Expenses</t>
  </si>
  <si>
    <t>2023
Liability</t>
  </si>
  <si>
    <t>Number
of
 Sites</t>
  </si>
  <si>
    <t>New
Sites
in 2023</t>
  </si>
  <si>
    <t>Abandoned infrastructure and schools</t>
  </si>
  <si>
    <t>Type of Site</t>
  </si>
  <si>
    <t>2022
 Liability (Restated Note 2(x))</t>
  </si>
  <si>
    <t>New or
Transferred
Liability</t>
  </si>
  <si>
    <t>Unamortized premium, discount and insurance costs</t>
  </si>
  <si>
    <t>Total long-term debt</t>
  </si>
  <si>
    <t>Available borrowing Capacity</t>
  </si>
  <si>
    <t>Stanton Territorial Hospital 
   Renewal</t>
  </si>
  <si>
    <t xml:space="preserve">
PENSIONS (continued)</t>
  </si>
  <si>
    <t xml:space="preserve">2022
 Supplemental 
   Unfunded
           </t>
  </si>
  <si>
    <t>Severance and
Removal</t>
  </si>
  <si>
    <t>Compensated
Absences</t>
  </si>
  <si>
    <t>Compensated 
Absences</t>
  </si>
  <si>
    <t>OTHER EMPLOYEE FUTURE BENEFITS AND COMPENSATED ABSENCES (continued)</t>
  </si>
  <si>
    <t>The discount rate used to determine the accrued benefit obligation is an average of 4.8% (2022 - 4.1%). The expected payments during the next five fiscal years are:</t>
  </si>
  <si>
    <t xml:space="preserve">    Capital transfers</t>
  </si>
  <si>
    <t xml:space="preserve">    Corporate income tax</t>
  </si>
  <si>
    <t xml:space="preserve">    Personal income tax</t>
  </si>
  <si>
    <t>a) Credit Risk (continued)</t>
  </si>
  <si>
    <t>2022
Restated
(Note 2(x))</t>
  </si>
  <si>
    <t>Roads and Bridges</t>
  </si>
  <si>
    <t xml:space="preserve">   Transfer payments</t>
  </si>
  <si>
    <t xml:space="preserve">   Valuation allowances</t>
  </si>
  <si>
    <t>Annual Operating
Surplus (Deficit)</t>
  </si>
  <si>
    <t xml:space="preserve">
Total Revenue</t>
  </si>
  <si>
    <t xml:space="preserve">
Total Expenses</t>
  </si>
  <si>
    <t>Annual Operational Amount</t>
  </si>
  <si>
    <t>Annual interest rate</t>
  </si>
  <si>
    <t>($ in millions)</t>
  </si>
  <si>
    <t>Revenues (Public Accounts, Section II, Schedule A)</t>
  </si>
  <si>
    <t xml:space="preserve">     Short-term Interest Expense (Public Accounts, Section II, note 9)</t>
  </si>
  <si>
    <t xml:space="preserve">     Bond (Public Accounts, Section II, note 15)</t>
  </si>
  <si>
    <t xml:space="preserve">     Deh Cho Bridge (Public Accounts, Section II, note 15)</t>
  </si>
  <si>
    <t xml:space="preserve">     P3 Debt Servicing (Public Accounts, Section II, note 16)</t>
  </si>
  <si>
    <t xml:space="preserve">
Provision 6(3) - Infrastructure Financing</t>
  </si>
  <si>
    <t>Capital Acquisitions (Public Accounts, Section II, Schedule 4)</t>
  </si>
  <si>
    <t xml:space="preserve">       Tlicho All Season Road (Public Accounts, Section II, note 16)</t>
  </si>
  <si>
    <t>Minimum cash required from operating surplus (50% of Acquisitions less out of scope items)</t>
  </si>
  <si>
    <t>Less: P3 Items - Out of scope (Public Accounts, Section II)</t>
  </si>
  <si>
    <t xml:space="preserve">    Operating surplus (Public Accounts, Section II, Statement of Operations)</t>
  </si>
  <si>
    <t xml:space="preserve">    Add non cash item - Amortization (Public Accounts,Section II, Statement of Cash flow)</t>
  </si>
  <si>
    <r>
      <t xml:space="preserve">(All calculations based on the </t>
    </r>
    <r>
      <rPr>
        <b/>
        <sz val="9"/>
        <color theme="1"/>
        <rFont val="Calibri"/>
        <family val="2"/>
        <scheme val="minor"/>
      </rPr>
      <t xml:space="preserve">Public Accounts, Section II </t>
    </r>
    <r>
      <rPr>
        <sz val="9"/>
        <color theme="1"/>
        <rFont val="Calibri"/>
        <family val="2"/>
        <scheme val="minor"/>
      </rPr>
      <t>- Non Consolidated Financial Statements)</t>
    </r>
  </si>
  <si>
    <t>Fiscal Responsibility Policy Compliance</t>
  </si>
  <si>
    <t>•4.1% increase from 2022 to 2023 was mainly due to increases in sales in MTS of $9.7 million and increased recoveries of $5.3 million from infrastructure for third party work completed 
•$20.3 million increase from 2023 original budget due to higher income earned on investments, higher sales, and increased recoveries of prior year expenditures</t>
  </si>
  <si>
    <t>•5.1% increase from 2022 to 2023 was mainly
 due to increase carbon tax and payroll tax
 •$3.2 million decrease from 2022 budget was mainly due to increased payroll taxes due to estimated employment levels; and increased carbon tax and insurance tax</t>
  </si>
  <si>
    <t>•11.8% increase from 2022 to 2023 mainly due to increased revenue received from the Federal Government based on estimates and revenue estimates for potential late filers 
 •$41.3 million increase from the 2023 budget was mainly due to increases in corporate income tax of $23.9 million and increases in personal income tax of $17.4 million</t>
  </si>
  <si>
    <t>•2.6% increase from 2022 to 2023 is mainly due to a higher grant from Canada because of the Gross Expenditure base increase
 •no significant difference from 2023 actuals to original budget</t>
  </si>
  <si>
    <t>Government of Canada's share through a reduction in Territorial Formula Grant Financing</t>
  </si>
  <si>
    <t>Financial Statement Discussion and Analysis 2022-2023</t>
  </si>
  <si>
    <t>Environment &amp; Economic Development</t>
  </si>
  <si>
    <t>Education</t>
  </si>
  <si>
    <t>Health &amp; Social Services</t>
  </si>
  <si>
    <t>Justice</t>
  </si>
  <si>
    <t>Legislative Assembly &amp; statutory offices</t>
  </si>
  <si>
    <t>•4.0% increase from 2022 to 2023 is mainly due to salary and benefit increases 
•$9.3 million increase from the 2023 budget is mainly due to salary and benefit increases for RCMP members, judges and department employees; and federal agreements signed after the original budget was approved</t>
  </si>
  <si>
    <t>Grants &amp; Contributions</t>
  </si>
  <si>
    <t>Operation &amp; maintenance</t>
  </si>
  <si>
    <t>Compensation and benefits</t>
  </si>
  <si>
    <t>Amortization of TCAs</t>
  </si>
  <si>
    <t>COMPLETION OF ENTITIES CONSOLIDATED WITHIN THE PUBLIC ACCOUNTS</t>
  </si>
  <si>
    <t>APPENDIX A</t>
  </si>
  <si>
    <t>Due Date</t>
  </si>
  <si>
    <t>Completion Date</t>
  </si>
  <si>
    <t>Commission scolaire francophone Territoires du Nord-Ouest</t>
  </si>
  <si>
    <t>Housing Northwest Territories</t>
  </si>
  <si>
    <t>Northwest Territories Business Development and Investment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</si>
</sst>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41" formatCode="_(* #,##0_);_(* \(#,##0\);_(* &quot;-&quot;_);_(@_)"/>
    <numFmt numFmtId="44" formatCode="_(&quot;$&quot;* #,##0.00_);_(&quot;$&quot;* \(#,##0.00\);_(&quot;$&quot;* &quot;-&quot;??_);_(@_)"/>
    <numFmt numFmtId="164" formatCode="_-* #,##0.00_-;\-* #,##0.00_-;_-* &quot;-&quot;??_-;_-@_-"/>
    <numFmt numFmtId="165" formatCode="_-* #,##0_-;\-* #,##0_-;_-* &quot;-&quot;??_-;_-@_-"/>
    <numFmt numFmtId="166" formatCode="_-&quot;$&quot;* #,##0_-;\-&quot;$&quot;* #,##0_-;_-&quot;$&quot;* &quot;-&quot;??_-;_-@_-"/>
    <numFmt numFmtId="167" formatCode="0.0"/>
    <numFmt numFmtId="168" formatCode="0.0%"/>
    <numFmt numFmtId="169" formatCode="&quot;$&quot;#,##0"/>
    <numFmt numFmtId="171" formatCode="[$-409]d\-mmm\-yyyy;@"/>
    <numFmt numFmtId="179" formatCode="0_);\(0\)"/>
  </numFmts>
  <fonts count="30"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i/>
      <sz val="11"/>
      <color theme="1"/>
      <name val="Calibri"/>
      <family val="2"/>
      <scheme val="minor"/>
    </font>
    <font>
      <b/>
      <sz val="9.5"/>
      <color theme="1"/>
      <name val="Cambria"/>
      <family val="1"/>
    </font>
    <font>
      <sz val="9.5"/>
      <color theme="1"/>
      <name val="Cambria"/>
      <family val="1"/>
    </font>
    <font>
      <b/>
      <i/>
      <sz val="11"/>
      <color theme="1"/>
      <name val="Calibri"/>
      <family val="2"/>
    </font>
    <font>
      <sz val="13"/>
      <color theme="1"/>
      <name val="Cambria"/>
      <family val="1"/>
    </font>
    <font>
      <b/>
      <sz val="11"/>
      <color theme="1"/>
      <name val="Calibri"/>
      <family val="2"/>
    </font>
    <font>
      <u/>
      <sz val="11"/>
      <color theme="1"/>
      <name val="Calibri"/>
      <family val="2"/>
      <scheme val="minor"/>
    </font>
    <font>
      <b/>
      <sz val="12"/>
      <color theme="1"/>
      <name val="Calibri"/>
      <family val="2"/>
      <scheme val="minor"/>
    </font>
    <font>
      <b/>
      <i/>
      <sz val="12"/>
      <color theme="1"/>
      <name val="Calibri"/>
      <family val="2"/>
      <scheme val="minor"/>
    </font>
    <font>
      <i/>
      <sz val="11"/>
      <color theme="1"/>
      <name val="Calibri"/>
      <family val="2"/>
      <scheme val="minor"/>
    </font>
    <font>
      <u val="singleAccounting"/>
      <sz val="11"/>
      <color theme="1"/>
      <name val="Calibri"/>
      <family val="2"/>
      <scheme val="minor"/>
    </font>
    <font>
      <sz val="9"/>
      <color theme="1"/>
      <name val="Calibri"/>
      <family val="2"/>
      <scheme val="minor"/>
    </font>
    <font>
      <b/>
      <sz val="11"/>
      <name val="Calibri"/>
      <family val="2"/>
      <scheme val="minor"/>
    </font>
    <font>
      <b/>
      <i/>
      <sz val="11"/>
      <color theme="1"/>
      <name val="Calibri Light"/>
      <family val="2"/>
    </font>
    <font>
      <b/>
      <sz val="11"/>
      <color theme="1"/>
      <name val="Calibri Light"/>
      <family val="2"/>
    </font>
    <font>
      <sz val="11"/>
      <color theme="1"/>
      <name val="Calibri Light"/>
      <family val="2"/>
    </font>
    <font>
      <b/>
      <sz val="11"/>
      <color theme="8" tint="-0.249977111117893"/>
      <name val="Calibri"/>
      <family val="2"/>
      <scheme val="minor"/>
    </font>
    <font>
      <b/>
      <sz val="10"/>
      <color theme="1"/>
      <name val="Calibri Light"/>
      <family val="2"/>
    </font>
    <font>
      <b/>
      <sz val="9"/>
      <color theme="1"/>
      <name val="Calibri"/>
      <family val="2"/>
      <scheme val="minor"/>
    </font>
    <font>
      <b/>
      <sz val="11"/>
      <color theme="3" tint="0.39997558519241921"/>
      <name val="Calibri"/>
      <family val="2"/>
      <scheme val="minor"/>
    </font>
    <font>
      <sz val="11"/>
      <color theme="3" tint="0.39997558519241921"/>
      <name val="Calibri"/>
      <family val="2"/>
      <scheme val="minor"/>
    </font>
    <font>
      <sz val="11"/>
      <color theme="3" tint="0.39997558519241921"/>
      <name val="Calibri"/>
      <family val="2"/>
    </font>
    <font>
      <b/>
      <sz val="12"/>
      <color theme="3" tint="0.3999755851924192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thin">
        <color theme="3" tint="0.39997558519241921"/>
      </bottom>
      <diagonal/>
    </border>
    <border>
      <left/>
      <right/>
      <top style="thin">
        <color indexed="64"/>
      </top>
      <bottom style="thin">
        <color theme="3" tint="0.39997558519241921"/>
      </bottom>
      <diagonal/>
    </border>
    <border>
      <left/>
      <right style="thin">
        <color theme="3" tint="0.39997558519241921"/>
      </right>
      <top/>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right style="thin">
        <color theme="3" tint="0.39997558519241921"/>
      </right>
      <top/>
      <bottom style="thin">
        <color theme="3" tint="0.39997558519241921"/>
      </bottom>
      <diagonal/>
    </border>
    <border>
      <left/>
      <right/>
      <top style="thin">
        <color theme="1"/>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35">
    <xf numFmtId="0" fontId="0" fillId="0" borderId="0" xfId="0"/>
    <xf numFmtId="0" fontId="2" fillId="0" borderId="0" xfId="0" applyFont="1"/>
    <xf numFmtId="0" fontId="0" fillId="0" borderId="0" xfId="0" applyAlignment="1">
      <alignment wrapText="1"/>
    </xf>
    <xf numFmtId="0" fontId="0" fillId="0" borderId="1" xfId="0" applyBorder="1" applyAlignment="1">
      <alignment wrapText="1"/>
    </xf>
    <xf numFmtId="0" fontId="0" fillId="0" borderId="1" xfId="0" applyBorder="1"/>
    <xf numFmtId="165" fontId="0" fillId="0" borderId="0" xfId="1" applyNumberFormat="1" applyFont="1"/>
    <xf numFmtId="0" fontId="2" fillId="0" borderId="1" xfId="0" applyFont="1" applyBorder="1"/>
    <xf numFmtId="0" fontId="2" fillId="0" borderId="0" xfId="0" applyFont="1" applyAlignment="1">
      <alignment wrapText="1"/>
    </xf>
    <xf numFmtId="0" fontId="2" fillId="0" borderId="1" xfId="0" applyFont="1" applyBorder="1" applyAlignment="1">
      <alignment wrapText="1"/>
    </xf>
    <xf numFmtId="0" fontId="3" fillId="0" borderId="0" xfId="0" applyFont="1" applyAlignment="1">
      <alignment horizontal="left" vertical="center" wrapText="1" indent="5"/>
    </xf>
    <xf numFmtId="0" fontId="4" fillId="0" borderId="0" xfId="0" applyFont="1"/>
    <xf numFmtId="0" fontId="4" fillId="0" borderId="0" xfId="0" applyFont="1" applyAlignment="1">
      <alignment wrapText="1"/>
    </xf>
    <xf numFmtId="0" fontId="3" fillId="0" borderId="0" xfId="0" applyFont="1" applyAlignment="1">
      <alignment horizontal="left" vertical="center" wrapText="1" indent="4"/>
    </xf>
    <xf numFmtId="0" fontId="3" fillId="0" borderId="0" xfId="0" applyFont="1" applyAlignment="1">
      <alignment horizontal="left" vertical="top" wrapText="1" indent="4"/>
    </xf>
    <xf numFmtId="0" fontId="0" fillId="0" borderId="2" xfId="0" applyBorder="1" applyAlignment="1">
      <alignment wrapText="1"/>
    </xf>
    <xf numFmtId="166" fontId="0" fillId="0" borderId="0" xfId="0" applyNumberFormat="1"/>
    <xf numFmtId="0" fontId="3" fillId="0" borderId="0" xfId="0" applyFont="1" applyAlignment="1">
      <alignment horizontal="justify" vertical="center" wrapText="1"/>
    </xf>
    <xf numFmtId="0" fontId="3" fillId="0" borderId="0" xfId="0" applyFont="1" applyAlignment="1">
      <alignment horizontal="left" vertical="center" wrapText="1" indent="1"/>
    </xf>
    <xf numFmtId="0" fontId="3"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0" fillId="0" borderId="0" xfId="0" applyAlignment="1">
      <alignment horizontal="centerContinuous"/>
    </xf>
    <xf numFmtId="164" fontId="0" fillId="0" borderId="0" xfId="1" applyFont="1"/>
    <xf numFmtId="0" fontId="2" fillId="0" borderId="0" xfId="0" applyFont="1" applyAlignment="1">
      <alignment horizontal="center"/>
    </xf>
    <xf numFmtId="41" fontId="0" fillId="0" borderId="0" xfId="1" applyNumberFormat="1" applyFont="1"/>
    <xf numFmtId="41" fontId="0" fillId="0" borderId="1" xfId="1" applyNumberFormat="1" applyFont="1" applyBorder="1"/>
    <xf numFmtId="41" fontId="2" fillId="0" borderId="0" xfId="1" applyNumberFormat="1" applyFont="1"/>
    <xf numFmtId="41" fontId="0" fillId="0" borderId="0" xfId="1" quotePrefix="1" applyNumberFormat="1" applyFont="1" applyAlignment="1">
      <alignment horizontal="center"/>
    </xf>
    <xf numFmtId="41" fontId="2" fillId="0" borderId="1" xfId="1" applyNumberFormat="1" applyFont="1" applyBorder="1"/>
    <xf numFmtId="41" fontId="0" fillId="0" borderId="0" xfId="1" applyNumberFormat="1" applyFont="1" applyAlignment="1">
      <alignment horizontal="right"/>
    </xf>
    <xf numFmtId="41" fontId="0" fillId="0" borderId="0" xfId="1" quotePrefix="1" applyNumberFormat="1" applyFont="1" applyAlignment="1">
      <alignment horizontal="right"/>
    </xf>
    <xf numFmtId="41" fontId="0" fillId="0" borderId="0" xfId="1" applyNumberFormat="1" applyFont="1" applyFill="1" applyBorder="1"/>
    <xf numFmtId="41" fontId="0" fillId="0" borderId="1" xfId="1" applyNumberFormat="1" applyFont="1" applyBorder="1" applyAlignment="1">
      <alignment wrapText="1"/>
    </xf>
    <xf numFmtId="41" fontId="0" fillId="0" borderId="0" xfId="1" applyNumberFormat="1" applyFont="1" applyBorder="1" applyAlignment="1">
      <alignment horizontal="right"/>
    </xf>
    <xf numFmtId="41" fontId="0" fillId="0" borderId="0" xfId="1" applyNumberFormat="1" applyFont="1" applyFill="1" applyBorder="1" applyAlignment="1">
      <alignment horizontal="right"/>
    </xf>
    <xf numFmtId="41" fontId="2" fillId="0" borderId="0" xfId="1" applyNumberFormat="1" applyFont="1" applyAlignment="1">
      <alignment horizontal="right"/>
    </xf>
    <xf numFmtId="41" fontId="0" fillId="0" borderId="0" xfId="1" applyNumberFormat="1" applyFont="1" applyAlignment="1">
      <alignment horizontal="right" wrapText="1"/>
    </xf>
    <xf numFmtId="0" fontId="0" fillId="0" borderId="1" xfId="0" applyBorder="1" applyAlignment="1">
      <alignment horizontal="left"/>
    </xf>
    <xf numFmtId="0" fontId="2" fillId="0" borderId="0" xfId="0" applyFont="1" applyAlignment="1">
      <alignment horizontal="center" wrapText="1"/>
    </xf>
    <xf numFmtId="0" fontId="0" fillId="0" borderId="0" xfId="0" applyAlignment="1">
      <alignment horizontal="left" wrapText="1"/>
    </xf>
    <xf numFmtId="0" fontId="0" fillId="0" borderId="0" xfId="0" applyAlignment="1">
      <alignment horizontal="left" vertical="center" wrapText="1"/>
    </xf>
    <xf numFmtId="165" fontId="2" fillId="0" borderId="0" xfId="1" applyNumberFormat="1" applyFont="1" applyFill="1"/>
    <xf numFmtId="41" fontId="0" fillId="0" borderId="0" xfId="1" applyNumberFormat="1" applyFont="1" applyAlignment="1">
      <alignment horizontal="center" vertical="top"/>
    </xf>
    <xf numFmtId="41" fontId="0" fillId="0" borderId="0" xfId="1" applyNumberFormat="1" applyFont="1" applyAlignment="1"/>
    <xf numFmtId="0" fontId="2" fillId="0" borderId="0" xfId="0" applyFont="1" applyAlignment="1">
      <alignment vertical="center" wrapText="1"/>
    </xf>
    <xf numFmtId="0" fontId="2" fillId="0" borderId="0" xfId="0" applyFont="1" applyAlignment="1">
      <alignment horizontal="center" vertical="top" wrapText="1"/>
    </xf>
    <xf numFmtId="0" fontId="2" fillId="0" borderId="0" xfId="0" applyFont="1" applyAlignment="1">
      <alignment vertical="center"/>
    </xf>
    <xf numFmtId="41" fontId="0" fillId="0" borderId="0" xfId="1" quotePrefix="1" applyNumberFormat="1" applyFont="1" applyAlignment="1">
      <alignment horizontal="center" vertical="center"/>
    </xf>
    <xf numFmtId="0" fontId="0" fillId="0" borderId="0" xfId="0" applyAlignment="1">
      <alignment horizontal="center"/>
    </xf>
    <xf numFmtId="165" fontId="0" fillId="0" borderId="0" xfId="1" applyNumberFormat="1" applyFont="1" applyAlignment="1">
      <alignment horizontal="right"/>
    </xf>
    <xf numFmtId="0" fontId="2" fillId="0" borderId="0" xfId="0" applyFont="1" applyAlignment="1">
      <alignment horizontal="center" vertical="center" wrapText="1"/>
    </xf>
    <xf numFmtId="41" fontId="0" fillId="0" borderId="0" xfId="1" applyNumberFormat="1" applyFont="1" applyAlignment="1">
      <alignment horizontal="right" vertical="top"/>
    </xf>
    <xf numFmtId="41" fontId="2" fillId="0" borderId="2" xfId="1" applyNumberFormat="1" applyFont="1" applyBorder="1" applyAlignment="1">
      <alignment horizontal="right"/>
    </xf>
    <xf numFmtId="10" fontId="0" fillId="0" borderId="0" xfId="0" applyNumberFormat="1" applyAlignment="1">
      <alignment horizontal="center"/>
    </xf>
    <xf numFmtId="0" fontId="2" fillId="0" borderId="0" xfId="0" applyFont="1" applyAlignment="1">
      <alignment horizontal="center" vertical="top"/>
    </xf>
    <xf numFmtId="0" fontId="0" fillId="0" borderId="0" xfId="0" applyAlignment="1">
      <alignment horizontal="left"/>
    </xf>
    <xf numFmtId="0" fontId="2" fillId="0" borderId="3" xfId="0" applyFont="1" applyBorder="1"/>
    <xf numFmtId="0" fontId="0" fillId="0" borderId="3" xfId="0" applyBorder="1"/>
    <xf numFmtId="165" fontId="2" fillId="0" borderId="3" xfId="1" applyNumberFormat="1" applyFont="1" applyBorder="1"/>
    <xf numFmtId="0" fontId="2" fillId="0" borderId="4" xfId="0" applyFont="1" applyBorder="1" applyAlignment="1">
      <alignment wrapText="1"/>
    </xf>
    <xf numFmtId="0" fontId="2" fillId="0" borderId="4" xfId="0" applyFont="1" applyBorder="1"/>
    <xf numFmtId="41" fontId="2" fillId="0" borderId="4" xfId="1" applyNumberFormat="1" applyFont="1" applyBorder="1"/>
    <xf numFmtId="167" fontId="0" fillId="0" borderId="0" xfId="2" applyNumberFormat="1" applyFont="1"/>
    <xf numFmtId="0" fontId="0" fillId="0" borderId="3" xfId="0" applyBorder="1" applyAlignment="1">
      <alignment wrapText="1"/>
    </xf>
    <xf numFmtId="41" fontId="0" fillId="0" borderId="3" xfId="1" applyNumberFormat="1" applyFont="1" applyBorder="1"/>
    <xf numFmtId="167" fontId="0" fillId="0" borderId="3" xfId="2" applyNumberFormat="1" applyFont="1" applyBorder="1"/>
    <xf numFmtId="0" fontId="2" fillId="0" borderId="3" xfId="0" applyFont="1" applyBorder="1" applyAlignment="1">
      <alignment wrapText="1"/>
    </xf>
    <xf numFmtId="41" fontId="2" fillId="0" borderId="3" xfId="1" applyNumberFormat="1" applyFont="1" applyBorder="1"/>
    <xf numFmtId="41" fontId="2" fillId="0" borderId="3" xfId="1" quotePrefix="1" applyNumberFormat="1" applyFont="1" applyBorder="1"/>
    <xf numFmtId="0" fontId="0" fillId="0" borderId="0" xfId="0" applyAlignment="1">
      <alignment horizontal="center" vertical="top" wrapText="1"/>
    </xf>
    <xf numFmtId="41" fontId="0" fillId="0" borderId="0" xfId="1" applyNumberFormat="1" applyFont="1" applyFill="1" applyAlignment="1">
      <alignment horizontal="right"/>
    </xf>
    <xf numFmtId="0" fontId="11" fillId="0" borderId="0" xfId="0" applyFont="1"/>
    <xf numFmtId="165" fontId="0" fillId="0" borderId="0" xfId="1" applyNumberFormat="1" applyFont="1" applyBorder="1"/>
    <xf numFmtId="0" fontId="0" fillId="0" borderId="0" xfId="0" applyAlignment="1">
      <alignment horizontal="center" vertical="center"/>
    </xf>
    <xf numFmtId="0" fontId="0" fillId="0" borderId="4" xfId="0" applyBorder="1" applyAlignment="1">
      <alignment wrapText="1"/>
    </xf>
    <xf numFmtId="41" fontId="0" fillId="0" borderId="0" xfId="1" applyNumberFormat="1" applyFont="1" applyAlignment="1">
      <alignment horizontal="center" vertical="center"/>
    </xf>
    <xf numFmtId="41" fontId="0" fillId="0" borderId="0" xfId="1" applyNumberFormat="1" applyFont="1" applyAlignment="1">
      <alignment horizontal="center"/>
    </xf>
    <xf numFmtId="10" fontId="0" fillId="0" borderId="0" xfId="0" applyNumberFormat="1" applyAlignment="1">
      <alignment horizontal="center" vertical="center"/>
    </xf>
    <xf numFmtId="0" fontId="0" fillId="0" borderId="1" xfId="0" applyBorder="1" applyAlignment="1">
      <alignment horizontal="center"/>
    </xf>
    <xf numFmtId="41" fontId="2" fillId="0" borderId="3" xfId="1" applyNumberFormat="1" applyFont="1" applyBorder="1" applyAlignment="1">
      <alignment horizontal="right"/>
    </xf>
    <xf numFmtId="0" fontId="0" fillId="0" borderId="0" xfId="0" quotePrefix="1" applyAlignment="1">
      <alignment horizontal="center"/>
    </xf>
    <xf numFmtId="165" fontId="0" fillId="0" borderId="0" xfId="1" quotePrefix="1" applyNumberFormat="1" applyFont="1" applyAlignment="1">
      <alignment horizontal="center"/>
    </xf>
    <xf numFmtId="17" fontId="0" fillId="0" borderId="0" xfId="0" quotePrefix="1" applyNumberFormat="1" applyAlignment="1">
      <alignment horizontal="center"/>
    </xf>
    <xf numFmtId="0" fontId="0" fillId="0" borderId="0" xfId="0" applyAlignment="1">
      <alignment horizontal="center" wrapText="1"/>
    </xf>
    <xf numFmtId="165" fontId="0" fillId="0" borderId="0" xfId="1" applyNumberFormat="1" applyFont="1" applyAlignment="1">
      <alignment horizontal="center"/>
    </xf>
    <xf numFmtId="41" fontId="2" fillId="0" borderId="3" xfId="1" applyNumberFormat="1" applyFont="1" applyBorder="1" applyAlignment="1">
      <alignment horizontal="center"/>
    </xf>
    <xf numFmtId="165" fontId="0" fillId="0" borderId="1" xfId="1" applyNumberFormat="1" applyFont="1" applyBorder="1" applyAlignment="1">
      <alignment horizontal="center"/>
    </xf>
    <xf numFmtId="0" fontId="2" fillId="0" borderId="5" xfId="0" applyFont="1" applyBorder="1" applyAlignment="1">
      <alignment horizontal="center" vertical="center"/>
    </xf>
    <xf numFmtId="0" fontId="2" fillId="0" borderId="0" xfId="0" applyFont="1" applyAlignment="1">
      <alignment horizontal="centerContinuous"/>
    </xf>
    <xf numFmtId="165" fontId="0" fillId="0" borderId="0" xfId="1" applyNumberFormat="1" applyFont="1" applyAlignment="1"/>
    <xf numFmtId="165" fontId="0" fillId="0" borderId="1" xfId="1" applyNumberFormat="1" applyFont="1" applyBorder="1" applyAlignment="1"/>
    <xf numFmtId="165" fontId="0" fillId="0" borderId="1" xfId="1" applyNumberFormat="1" applyFont="1" applyBorder="1" applyAlignment="1">
      <alignment wrapText="1"/>
    </xf>
    <xf numFmtId="165" fontId="0" fillId="0" borderId="0" xfId="1" quotePrefix="1" applyNumberFormat="1" applyFont="1" applyBorder="1" applyAlignment="1">
      <alignment horizontal="center"/>
    </xf>
    <xf numFmtId="0" fontId="0" fillId="0" borderId="0" xfId="1" quotePrefix="1" applyNumberFormat="1" applyFont="1" applyAlignment="1">
      <alignment horizontal="center"/>
    </xf>
    <xf numFmtId="0" fontId="0" fillId="0" borderId="0" xfId="1" quotePrefix="1" applyNumberFormat="1" applyFont="1" applyBorder="1" applyAlignment="1">
      <alignment horizontal="center"/>
    </xf>
    <xf numFmtId="0" fontId="0" fillId="0" borderId="1" xfId="1" quotePrefix="1" applyNumberFormat="1" applyFont="1" applyBorder="1" applyAlignment="1">
      <alignment horizontal="center"/>
    </xf>
    <xf numFmtId="41" fontId="0" fillId="0" borderId="0" xfId="1" quotePrefix="1" applyNumberFormat="1" applyFont="1" applyFill="1" applyBorder="1" applyAlignment="1">
      <alignment horizontal="center"/>
    </xf>
    <xf numFmtId="41" fontId="0" fillId="0" borderId="0" xfId="1" quotePrefix="1" applyNumberFormat="1" applyFont="1" applyBorder="1" applyAlignment="1">
      <alignment horizontal="center"/>
    </xf>
    <xf numFmtId="165" fontId="0" fillId="0" borderId="1" xfId="1" quotePrefix="1" applyNumberFormat="1" applyFont="1" applyBorder="1" applyAlignment="1">
      <alignment horizontal="center"/>
    </xf>
    <xf numFmtId="0" fontId="13" fillId="0" borderId="0" xfId="0" applyFont="1"/>
    <xf numFmtId="0" fontId="12" fillId="0" borderId="0" xfId="0" applyFont="1"/>
    <xf numFmtId="41" fontId="14" fillId="0" borderId="0" xfId="1" applyNumberFormat="1" applyFont="1" applyBorder="1" applyAlignment="1">
      <alignment horizontal="right"/>
    </xf>
    <xf numFmtId="41" fontId="14" fillId="0" borderId="0" xfId="1" applyNumberFormat="1" applyFont="1" applyBorder="1"/>
    <xf numFmtId="0" fontId="7" fillId="0" borderId="0" xfId="0" applyFont="1" applyAlignment="1">
      <alignment horizontal="left" vertical="center" wrapText="1"/>
    </xf>
    <xf numFmtId="0" fontId="0" fillId="0" borderId="0" xfId="0" applyAlignment="1">
      <alignment vertical="center" wrapText="1"/>
    </xf>
    <xf numFmtId="41" fontId="0" fillId="0" borderId="0" xfId="1" applyNumberFormat="1" applyFont="1" applyBorder="1"/>
    <xf numFmtId="0" fontId="15" fillId="0" borderId="0" xfId="0" applyFont="1"/>
    <xf numFmtId="0" fontId="0" fillId="0" borderId="6" xfId="0" applyBorder="1"/>
    <xf numFmtId="0" fontId="16" fillId="0" borderId="0" xfId="0" applyFont="1" applyAlignment="1">
      <alignment horizontal="center" wrapText="1"/>
    </xf>
    <xf numFmtId="37" fontId="0" fillId="0" borderId="0" xfId="1" applyNumberFormat="1" applyFont="1"/>
    <xf numFmtId="0" fontId="0" fillId="0" borderId="1" xfId="0" applyBorder="1" applyAlignment="1">
      <alignment horizontal="center" wrapText="1"/>
    </xf>
    <xf numFmtId="41" fontId="2" fillId="0" borderId="4" xfId="1" applyNumberFormat="1" applyFont="1" applyBorder="1" applyAlignment="1"/>
    <xf numFmtId="41" fontId="2" fillId="0" borderId="0" xfId="1" applyNumberFormat="1" applyFont="1" applyBorder="1"/>
    <xf numFmtId="0" fontId="0" fillId="0" borderId="0" xfId="0" applyAlignment="1">
      <alignment horizontal="right"/>
    </xf>
    <xf numFmtId="0" fontId="3" fillId="0" borderId="0" xfId="0" applyFont="1" applyAlignment="1">
      <alignment horizontal="justify" wrapText="1"/>
    </xf>
    <xf numFmtId="41" fontId="0" fillId="0" borderId="0" xfId="1" applyNumberFormat="1" applyFont="1" applyAlignment="1">
      <alignment horizontal="right" vertical="center"/>
    </xf>
    <xf numFmtId="41" fontId="0" fillId="0" borderId="0" xfId="1" quotePrefix="1" applyNumberFormat="1" applyFont="1" applyAlignment="1">
      <alignment horizontal="right" vertical="center"/>
    </xf>
    <xf numFmtId="0" fontId="3" fillId="0" borderId="0" xfId="0" applyFont="1" applyAlignment="1">
      <alignment horizontal="left" wrapText="1"/>
    </xf>
    <xf numFmtId="0" fontId="3" fillId="0" borderId="1" xfId="0" applyFont="1" applyBorder="1" applyAlignment="1">
      <alignment horizontal="left" wrapText="1"/>
    </xf>
    <xf numFmtId="10" fontId="0" fillId="0" borderId="1" xfId="0" applyNumberFormat="1" applyBorder="1" applyAlignment="1">
      <alignment horizontal="center"/>
    </xf>
    <xf numFmtId="41" fontId="2" fillId="0" borderId="0" xfId="1" applyNumberFormat="1" applyFont="1" applyBorder="1" applyAlignment="1">
      <alignment horizontal="right"/>
    </xf>
    <xf numFmtId="15" fontId="0" fillId="0" borderId="0" xfId="0" quotePrefix="1" applyNumberFormat="1" applyAlignment="1">
      <alignment horizontal="center"/>
    </xf>
    <xf numFmtId="0" fontId="2" fillId="0" borderId="1" xfId="0" applyFont="1" applyBorder="1" applyAlignment="1">
      <alignment horizontal="center" wrapText="1"/>
    </xf>
    <xf numFmtId="0" fontId="2" fillId="0" borderId="1" xfId="0" applyFont="1" applyBorder="1" applyAlignment="1">
      <alignment horizontal="center"/>
    </xf>
    <xf numFmtId="41" fontId="1" fillId="0" borderId="0" xfId="1" applyNumberFormat="1" applyFont="1" applyBorder="1"/>
    <xf numFmtId="0" fontId="17" fillId="2" borderId="5" xfId="0" applyFont="1" applyFill="1" applyBorder="1"/>
    <xf numFmtId="0" fontId="19" fillId="2" borderId="5" xfId="0" applyFont="1" applyFill="1" applyBorder="1"/>
    <xf numFmtId="0" fontId="19" fillId="2" borderId="5" xfId="0" applyFont="1" applyFill="1" applyBorder="1" applyAlignment="1">
      <alignment wrapText="1"/>
    </xf>
    <xf numFmtId="0" fontId="19" fillId="0" borderId="5" xfId="0" applyFont="1" applyBorder="1" applyAlignment="1">
      <alignment horizontal="center" wrapText="1"/>
    </xf>
    <xf numFmtId="0" fontId="19" fillId="0" borderId="5" xfId="0" applyFont="1" applyBorder="1" applyAlignment="1">
      <alignment horizontal="center"/>
    </xf>
    <xf numFmtId="10" fontId="19" fillId="0" borderId="5" xfId="0" applyNumberFormat="1" applyFont="1" applyBorder="1" applyAlignment="1">
      <alignment horizontal="center"/>
    </xf>
    <xf numFmtId="6" fontId="19" fillId="0" borderId="5" xfId="0" applyNumberFormat="1" applyFont="1" applyBorder="1"/>
    <xf numFmtId="167" fontId="20" fillId="0" borderId="0" xfId="2" applyNumberFormat="1" applyFont="1"/>
    <xf numFmtId="10" fontId="2" fillId="2" borderId="0" xfId="0" applyNumberFormat="1" applyFont="1" applyFill="1"/>
    <xf numFmtId="41" fontId="2" fillId="0" borderId="0" xfId="1" applyNumberFormat="1" applyFont="1" applyBorder="1" applyAlignment="1"/>
    <xf numFmtId="41" fontId="2" fillId="0" borderId="0" xfId="1" quotePrefix="1" applyNumberFormat="1" applyFont="1" applyBorder="1" applyAlignment="1">
      <alignment horizontal="center"/>
    </xf>
    <xf numFmtId="41" fontId="0" fillId="0" borderId="3" xfId="1" quotePrefix="1" applyNumberFormat="1" applyFont="1" applyBorder="1" applyAlignment="1">
      <alignment horizontal="center"/>
    </xf>
    <xf numFmtId="41" fontId="1" fillId="0" borderId="3" xfId="1" applyNumberFormat="1" applyFont="1" applyBorder="1"/>
    <xf numFmtId="164" fontId="0" fillId="0" borderId="3" xfId="1" applyFont="1" applyBorder="1"/>
    <xf numFmtId="165" fontId="0" fillId="0" borderId="3" xfId="1" applyNumberFormat="1" applyFont="1" applyBorder="1"/>
    <xf numFmtId="0" fontId="17" fillId="2" borderId="5" xfId="0" applyFont="1" applyFill="1" applyBorder="1" applyAlignment="1">
      <alignment horizontal="center" wrapText="1"/>
    </xf>
    <xf numFmtId="0" fontId="21" fillId="2" borderId="5" xfId="0" applyFont="1" applyFill="1" applyBorder="1" applyAlignment="1">
      <alignment wrapText="1"/>
    </xf>
    <xf numFmtId="0" fontId="21" fillId="2" borderId="5" xfId="0" applyFont="1" applyFill="1" applyBorder="1" applyAlignment="1">
      <alignment horizontal="center" wrapText="1"/>
    </xf>
    <xf numFmtId="0" fontId="21" fillId="2" borderId="5" xfId="0" applyFont="1" applyFill="1" applyBorder="1" applyAlignment="1">
      <alignment horizontal="center" vertical="center" wrapText="1"/>
    </xf>
    <xf numFmtId="0" fontId="18" fillId="2" borderId="5" xfId="0" applyFont="1" applyFill="1" applyBorder="1"/>
    <xf numFmtId="0" fontId="18" fillId="2" borderId="5" xfId="0" applyFont="1" applyFill="1" applyBorder="1" applyAlignment="1">
      <alignment horizontal="left" vertical="top" wrapText="1"/>
    </xf>
    <xf numFmtId="0" fontId="18" fillId="2" borderId="5" xfId="0" applyFont="1" applyFill="1" applyBorder="1" applyAlignment="1">
      <alignment horizontal="left" vertical="center" wrapText="1"/>
    </xf>
    <xf numFmtId="0" fontId="0" fillId="0" borderId="5" xfId="0" applyBorder="1" applyAlignment="1">
      <alignment wrapText="1"/>
    </xf>
    <xf numFmtId="168" fontId="19" fillId="0" borderId="5" xfId="0" applyNumberFormat="1" applyFont="1" applyBorder="1" applyAlignment="1">
      <alignment horizontal="center" vertical="center" wrapText="1"/>
    </xf>
    <xf numFmtId="6" fontId="19" fillId="0" borderId="5" xfId="1" applyNumberFormat="1" applyFont="1" applyBorder="1" applyAlignment="1">
      <alignment horizontal="center" vertical="center" wrapText="1"/>
    </xf>
    <xf numFmtId="169" fontId="19" fillId="0" borderId="5" xfId="1" applyNumberFormat="1" applyFont="1" applyBorder="1" applyAlignment="1">
      <alignment horizontal="center" vertical="center" wrapText="1"/>
    </xf>
    <xf numFmtId="0" fontId="18" fillId="2" borderId="5" xfId="0" applyFont="1" applyFill="1" applyBorder="1" applyAlignment="1">
      <alignment vertical="center" wrapText="1"/>
    </xf>
    <xf numFmtId="0" fontId="21" fillId="2" borderId="5" xfId="0" applyFont="1" applyFill="1" applyBorder="1" applyAlignment="1">
      <alignment vertical="center" wrapText="1"/>
    </xf>
    <xf numFmtId="6" fontId="19" fillId="0" borderId="5" xfId="0" applyNumberFormat="1" applyFont="1" applyBorder="1" applyAlignment="1">
      <alignment horizontal="right"/>
    </xf>
    <xf numFmtId="6" fontId="18" fillId="0" borderId="5" xfId="0" applyNumberFormat="1" applyFont="1" applyBorder="1" applyAlignment="1">
      <alignment horizontal="right" wrapText="1"/>
    </xf>
    <xf numFmtId="165" fontId="2" fillId="0" borderId="0" xfId="1" applyNumberFormat="1" applyFont="1" applyBorder="1"/>
    <xf numFmtId="0" fontId="2" fillId="0" borderId="7" xfId="0" applyFont="1" applyBorder="1" applyAlignment="1">
      <alignment wrapText="1"/>
    </xf>
    <xf numFmtId="0" fontId="0" fillId="0" borderId="7" xfId="0" applyBorder="1"/>
    <xf numFmtId="41" fontId="2" fillId="0" borderId="7" xfId="1" applyNumberFormat="1" applyFont="1" applyBorder="1"/>
    <xf numFmtId="0" fontId="2" fillId="0" borderId="0" xfId="0" applyFont="1" applyAlignment="1">
      <alignment horizontal="centerContinuous" wrapText="1"/>
    </xf>
    <xf numFmtId="0" fontId="0" fillId="0" borderId="0" xfId="0" applyAlignment="1">
      <alignment horizontal="centerContinuous" wrapText="1"/>
    </xf>
    <xf numFmtId="165" fontId="2" fillId="0" borderId="3" xfId="1" applyNumberFormat="1" applyFont="1" applyBorder="1" applyAlignment="1">
      <alignment horizontal="centerContinuous" wrapText="1"/>
    </xf>
    <xf numFmtId="0" fontId="2" fillId="0" borderId="0" xfId="0" applyFont="1" applyAlignment="1">
      <alignment horizontal="centerContinuous" vertical="top" wrapText="1"/>
    </xf>
    <xf numFmtId="165" fontId="0" fillId="0" borderId="3" xfId="1" quotePrefix="1" applyNumberFormat="1" applyFont="1" applyBorder="1" applyAlignment="1">
      <alignment horizontal="center"/>
    </xf>
    <xf numFmtId="165" fontId="1" fillId="0" borderId="4" xfId="1" applyNumberFormat="1" applyFont="1" applyBorder="1"/>
    <xf numFmtId="0" fontId="2" fillId="0" borderId="0" xfId="0" applyFont="1" applyAlignment="1">
      <alignment horizontal="centerContinuous" vertical="top"/>
    </xf>
    <xf numFmtId="165" fontId="0" fillId="0" borderId="3" xfId="1" applyNumberFormat="1" applyFont="1" applyBorder="1" applyAlignment="1"/>
    <xf numFmtId="165" fontId="2" fillId="0" borderId="7" xfId="0" applyNumberFormat="1" applyFont="1" applyBorder="1"/>
    <xf numFmtId="165" fontId="0" fillId="0" borderId="7" xfId="0" applyNumberFormat="1" applyBorder="1"/>
    <xf numFmtId="165" fontId="0" fillId="0" borderId="3" xfId="1" applyNumberFormat="1" applyFont="1" applyBorder="1" applyAlignment="1">
      <alignment wrapText="1"/>
    </xf>
    <xf numFmtId="41" fontId="0" fillId="0" borderId="3" xfId="1" quotePrefix="1" applyNumberFormat="1" applyFont="1" applyBorder="1" applyAlignment="1">
      <alignment horizontal="right"/>
    </xf>
    <xf numFmtId="41" fontId="0" fillId="0" borderId="3" xfId="1" applyNumberFormat="1" applyFont="1" applyBorder="1" applyAlignment="1">
      <alignment horizontal="center" wrapText="1"/>
    </xf>
    <xf numFmtId="41" fontId="2" fillId="0" borderId="3" xfId="1" applyNumberFormat="1" applyFont="1" applyBorder="1" applyAlignment="1"/>
    <xf numFmtId="0" fontId="3" fillId="0" borderId="0" xfId="0" applyFont="1" applyAlignment="1">
      <alignment horizontal="right" vertical="center"/>
    </xf>
    <xf numFmtId="0" fontId="0" fillId="0" borderId="3" xfId="0" applyBorder="1" applyAlignment="1">
      <alignment horizontal="left" vertical="center" wrapText="1"/>
    </xf>
    <xf numFmtId="41" fontId="0" fillId="0" borderId="3" xfId="1" applyNumberFormat="1" applyFont="1" applyBorder="1" applyAlignment="1">
      <alignment horizontal="center"/>
    </xf>
    <xf numFmtId="41" fontId="2" fillId="0" borderId="0" xfId="0" applyNumberFormat="1" applyFont="1"/>
    <xf numFmtId="41" fontId="0" fillId="0" borderId="3" xfId="1" applyNumberFormat="1" applyFont="1" applyBorder="1" applyAlignment="1">
      <alignment horizontal="right"/>
    </xf>
    <xf numFmtId="0" fontId="0" fillId="0" borderId="7" xfId="0" applyBorder="1" applyAlignment="1">
      <alignment wrapText="1"/>
    </xf>
    <xf numFmtId="41" fontId="0" fillId="0" borderId="7" xfId="1" applyNumberFormat="1" applyFont="1" applyBorder="1" applyAlignment="1">
      <alignment horizontal="right"/>
    </xf>
    <xf numFmtId="41" fontId="2" fillId="2" borderId="0" xfId="1" applyNumberFormat="1" applyFont="1" applyFill="1"/>
    <xf numFmtId="0" fontId="2" fillId="0" borderId="0" xfId="0" applyFont="1" applyAlignment="1">
      <alignment vertical="top"/>
    </xf>
    <xf numFmtId="9" fontId="0" fillId="0" borderId="0" xfId="0" applyNumberFormat="1"/>
    <xf numFmtId="0" fontId="2" fillId="0" borderId="0" xfId="0" applyFont="1" applyAlignment="1">
      <alignment horizontal="right" vertical="top" wrapText="1" indent="3"/>
    </xf>
    <xf numFmtId="0" fontId="23" fillId="0" borderId="3" xfId="0" applyFont="1" applyBorder="1"/>
    <xf numFmtId="0" fontId="23" fillId="0" borderId="1" xfId="0" applyFont="1" applyBorder="1" applyAlignment="1">
      <alignment wrapText="1"/>
    </xf>
    <xf numFmtId="0" fontId="24" fillId="0" borderId="1" xfId="0" applyFont="1" applyBorder="1" applyAlignment="1">
      <alignment horizontal="right"/>
    </xf>
    <xf numFmtId="0" fontId="23" fillId="0" borderId="1" xfId="0" applyFont="1" applyBorder="1"/>
    <xf numFmtId="0" fontId="24" fillId="0" borderId="1" xfId="0" applyFont="1" applyBorder="1"/>
    <xf numFmtId="41" fontId="0" fillId="0" borderId="7" xfId="1" applyNumberFormat="1" applyFont="1" applyBorder="1"/>
    <xf numFmtId="41" fontId="0" fillId="0" borderId="7" xfId="1" quotePrefix="1" applyNumberFormat="1" applyFont="1" applyBorder="1" applyAlignment="1">
      <alignment horizontal="center"/>
    </xf>
    <xf numFmtId="0" fontId="24" fillId="0" borderId="0" xfId="0" applyFont="1"/>
    <xf numFmtId="0" fontId="0" fillId="0" borderId="3" xfId="0" applyBorder="1" applyAlignment="1">
      <alignment horizontal="left"/>
    </xf>
    <xf numFmtId="0" fontId="24" fillId="0" borderId="1" xfId="0" applyFont="1" applyBorder="1" applyAlignment="1">
      <alignment horizontal="centerContinuous"/>
    </xf>
    <xf numFmtId="0" fontId="2" fillId="0" borderId="7" xfId="0" applyFont="1" applyBorder="1"/>
    <xf numFmtId="41" fontId="2" fillId="0" borderId="3" xfId="1" applyNumberFormat="1" applyFont="1" applyFill="1" applyBorder="1" applyAlignment="1">
      <alignment horizontal="center"/>
    </xf>
    <xf numFmtId="41" fontId="2" fillId="0" borderId="7" xfId="0" applyNumberFormat="1" applyFont="1" applyBorder="1"/>
    <xf numFmtId="0" fontId="3" fillId="0" borderId="3" xfId="0" applyFont="1" applyBorder="1" applyAlignment="1">
      <alignment horizontal="left" vertical="center" wrapText="1" indent="5"/>
    </xf>
    <xf numFmtId="41" fontId="2" fillId="0" borderId="7" xfId="1" applyNumberFormat="1" applyFont="1" applyFill="1" applyBorder="1"/>
    <xf numFmtId="41" fontId="0" fillId="0" borderId="3" xfId="1" applyNumberFormat="1" applyFont="1" applyBorder="1" applyAlignment="1"/>
    <xf numFmtId="165" fontId="2" fillId="0" borderId="7" xfId="1" applyNumberFormat="1" applyFont="1" applyBorder="1" applyAlignment="1">
      <alignment horizontal="centerContinuous" wrapText="1"/>
    </xf>
    <xf numFmtId="41" fontId="2" fillId="0" borderId="7" xfId="1" quotePrefix="1" applyNumberFormat="1" applyFont="1" applyBorder="1" applyAlignment="1">
      <alignment horizontal="center"/>
    </xf>
    <xf numFmtId="41" fontId="2" fillId="0" borderId="7" xfId="1" applyNumberFormat="1" applyFont="1" applyBorder="1" applyAlignment="1"/>
    <xf numFmtId="41" fontId="2" fillId="0" borderId="3" xfId="1" quotePrefix="1" applyNumberFormat="1" applyFont="1" applyBorder="1" applyAlignment="1"/>
    <xf numFmtId="41" fontId="24" fillId="0" borderId="1" xfId="1" applyNumberFormat="1" applyFont="1" applyBorder="1"/>
    <xf numFmtId="165" fontId="1" fillId="0" borderId="3" xfId="1" applyNumberFormat="1" applyFont="1" applyBorder="1"/>
    <xf numFmtId="0" fontId="24" fillId="0" borderId="6" xfId="0" applyFont="1" applyBorder="1"/>
    <xf numFmtId="41" fontId="24" fillId="0" borderId="1" xfId="1" applyNumberFormat="1" applyFont="1" applyBorder="1" applyAlignment="1">
      <alignment horizontal="right"/>
    </xf>
    <xf numFmtId="165" fontId="2" fillId="0" borderId="3" xfId="1" applyNumberFormat="1" applyFont="1" applyFill="1" applyBorder="1"/>
    <xf numFmtId="0" fontId="24" fillId="0" borderId="3" xfId="0" applyFont="1" applyBorder="1"/>
    <xf numFmtId="0" fontId="25" fillId="0" borderId="1" xfId="0" applyFont="1" applyBorder="1" applyAlignment="1">
      <alignment horizontal="left" vertical="center" wrapText="1" indent="4"/>
    </xf>
    <xf numFmtId="0" fontId="23" fillId="0" borderId="7" xfId="0" applyFont="1" applyBorder="1" applyAlignment="1">
      <alignment wrapText="1"/>
    </xf>
    <xf numFmtId="41" fontId="24" fillId="0" borderId="7" xfId="1" applyNumberFormat="1" applyFont="1" applyBorder="1"/>
    <xf numFmtId="41" fontId="24" fillId="0" borderId="7" xfId="1" applyNumberFormat="1" applyFont="1" applyBorder="1" applyAlignment="1">
      <alignment horizontal="right"/>
    </xf>
    <xf numFmtId="0" fontId="3" fillId="0" borderId="3" xfId="0" applyFont="1" applyBorder="1" applyAlignment="1">
      <alignment horizontal="left" vertical="center" wrapText="1" indent="4"/>
    </xf>
    <xf numFmtId="0" fontId="0" fillId="0" borderId="8" xfId="0" applyBorder="1" applyAlignment="1">
      <alignment wrapText="1"/>
    </xf>
    <xf numFmtId="0" fontId="0" fillId="0" borderId="8" xfId="0" applyBorder="1"/>
    <xf numFmtId="41" fontId="2" fillId="0" borderId="8" xfId="1" applyNumberFormat="1" applyFont="1" applyBorder="1"/>
    <xf numFmtId="0" fontId="24" fillId="0" borderId="7" xfId="0" applyFont="1" applyBorder="1"/>
    <xf numFmtId="0" fontId="25" fillId="0" borderId="7" xfId="0" applyFont="1" applyBorder="1" applyAlignment="1">
      <alignment horizontal="left" vertical="center" wrapText="1" indent="4"/>
    </xf>
    <xf numFmtId="37" fontId="2" fillId="0" borderId="3" xfId="1" applyNumberFormat="1" applyFont="1" applyBorder="1"/>
    <xf numFmtId="37" fontId="0" fillId="0" borderId="0" xfId="1" applyNumberFormat="1" applyFont="1" applyBorder="1"/>
    <xf numFmtId="37" fontId="0" fillId="0" borderId="3" xfId="1" applyNumberFormat="1" applyFont="1" applyBorder="1"/>
    <xf numFmtId="41" fontId="1" fillId="0" borderId="3" xfId="1" quotePrefix="1" applyNumberFormat="1" applyFont="1" applyBorder="1" applyAlignment="1">
      <alignment horizontal="right"/>
    </xf>
    <xf numFmtId="41" fontId="1" fillId="0" borderId="3" xfId="1" applyNumberFormat="1" applyFont="1" applyBorder="1" applyAlignment="1">
      <alignment horizontal="right"/>
    </xf>
    <xf numFmtId="41" fontId="0" fillId="0" borderId="0" xfId="1" applyNumberFormat="1" applyFont="1" applyBorder="1" applyAlignment="1">
      <alignment horizontal="center" vertical="top"/>
    </xf>
    <xf numFmtId="41" fontId="0" fillId="0" borderId="3" xfId="1" applyNumberFormat="1" applyFont="1" applyBorder="1" applyAlignment="1">
      <alignment horizontal="center" vertical="top"/>
    </xf>
    <xf numFmtId="0" fontId="23" fillId="0" borderId="3" xfId="0" applyFont="1" applyBorder="1" applyAlignment="1">
      <alignment wrapText="1"/>
    </xf>
    <xf numFmtId="165" fontId="0" fillId="0" borderId="3" xfId="1" applyNumberFormat="1" applyFont="1" applyBorder="1" applyAlignment="1">
      <alignment horizontal="right"/>
    </xf>
    <xf numFmtId="41" fontId="0" fillId="0" borderId="3" xfId="1" applyNumberFormat="1" applyFont="1" applyFill="1" applyBorder="1"/>
    <xf numFmtId="0" fontId="3" fillId="0" borderId="3" xfId="0" applyFont="1" applyBorder="1" applyAlignment="1">
      <alignment horizontal="justify" wrapText="1"/>
    </xf>
    <xf numFmtId="0" fontId="9" fillId="0" borderId="3" xfId="0" applyFont="1" applyBorder="1" applyAlignment="1">
      <alignment vertical="center" wrapText="1"/>
    </xf>
    <xf numFmtId="0" fontId="2" fillId="0" borderId="3" xfId="0" applyFont="1" applyBorder="1" applyAlignment="1">
      <alignment horizontal="center"/>
    </xf>
    <xf numFmtId="0" fontId="3" fillId="0" borderId="3" xfId="0" applyFont="1" applyBorder="1" applyAlignment="1">
      <alignment vertical="center" wrapText="1"/>
    </xf>
    <xf numFmtId="41" fontId="0" fillId="0" borderId="3" xfId="1" applyNumberFormat="1" applyFont="1" applyBorder="1" applyAlignment="1">
      <alignment horizontal="right" vertical="center"/>
    </xf>
    <xf numFmtId="41" fontId="0" fillId="0" borderId="3" xfId="1" quotePrefix="1" applyNumberFormat="1" applyFont="1" applyBorder="1" applyAlignment="1">
      <alignment horizontal="right" vertical="center"/>
    </xf>
    <xf numFmtId="0" fontId="0" fillId="0" borderId="3" xfId="0" applyBorder="1" applyAlignment="1">
      <alignment horizontal="center" vertical="center"/>
    </xf>
    <xf numFmtId="41" fontId="2" fillId="0" borderId="3" xfId="1" quotePrefix="1" applyNumberFormat="1" applyFont="1" applyBorder="1" applyAlignment="1">
      <alignment horizontal="right"/>
    </xf>
    <xf numFmtId="0" fontId="3" fillId="0" borderId="3" xfId="0" applyFont="1" applyBorder="1" applyAlignment="1">
      <alignment horizontal="right" vertical="center" wrapText="1"/>
    </xf>
    <xf numFmtId="0" fontId="3" fillId="0" borderId="3" xfId="0" applyFont="1" applyBorder="1" applyAlignment="1">
      <alignment horizontal="right" vertical="center"/>
    </xf>
    <xf numFmtId="0" fontId="23" fillId="0" borderId="0" xfId="0" applyFont="1"/>
    <xf numFmtId="41" fontId="0" fillId="0" borderId="0" xfId="1" quotePrefix="1" applyNumberFormat="1" applyFont="1" applyBorder="1" applyAlignment="1">
      <alignment horizontal="center" vertical="center"/>
    </xf>
    <xf numFmtId="41" fontId="0" fillId="0" borderId="3" xfId="1" quotePrefix="1" applyNumberFormat="1" applyFont="1" applyBorder="1" applyAlignment="1">
      <alignment horizontal="center" vertical="center"/>
    </xf>
    <xf numFmtId="0" fontId="26" fillId="0" borderId="0" xfId="0" applyFont="1"/>
    <xf numFmtId="0" fontId="23" fillId="0" borderId="0" xfId="0" applyFont="1" applyAlignment="1">
      <alignment wrapText="1"/>
    </xf>
    <xf numFmtId="41" fontId="23" fillId="0" borderId="0" xfId="1" applyNumberFormat="1" applyFont="1"/>
    <xf numFmtId="0" fontId="13" fillId="3" borderId="0" xfId="0" applyFont="1" applyFill="1" applyAlignment="1">
      <alignment wrapText="1"/>
    </xf>
    <xf numFmtId="41" fontId="0" fillId="3" borderId="0" xfId="1" applyNumberFormat="1" applyFont="1" applyFill="1" applyBorder="1"/>
    <xf numFmtId="41" fontId="0" fillId="3" borderId="0" xfId="1" applyNumberFormat="1" applyFont="1" applyFill="1"/>
    <xf numFmtId="41" fontId="0" fillId="3" borderId="0" xfId="1" applyNumberFormat="1" applyFont="1" applyFill="1" applyAlignment="1">
      <alignment horizontal="right"/>
    </xf>
    <xf numFmtId="0" fontId="24" fillId="0" borderId="3" xfId="0" applyFont="1" applyBorder="1" applyAlignment="1">
      <alignment wrapText="1"/>
    </xf>
    <xf numFmtId="165" fontId="2" fillId="0" borderId="7" xfId="1" applyNumberFormat="1" applyFont="1" applyBorder="1"/>
    <xf numFmtId="41" fontId="0" fillId="0" borderId="3" xfId="1" applyNumberFormat="1" applyFont="1" applyBorder="1" applyAlignment="1">
      <alignment horizontal="center" vertical="center"/>
    </xf>
    <xf numFmtId="0" fontId="2" fillId="0" borderId="7" xfId="0" applyFont="1" applyBorder="1" applyAlignment="1">
      <alignment horizontal="left"/>
    </xf>
    <xf numFmtId="41" fontId="2" fillId="0" borderId="7" xfId="1" applyNumberFormat="1" applyFont="1" applyBorder="1" applyAlignment="1">
      <alignment horizontal="center" vertical="center"/>
    </xf>
    <xf numFmtId="41" fontId="2" fillId="0" borderId="7" xfId="1" applyNumberFormat="1" applyFont="1" applyBorder="1" applyAlignment="1">
      <alignment horizontal="right"/>
    </xf>
    <xf numFmtId="41" fontId="0" fillId="0" borderId="7" xfId="1" applyNumberFormat="1" applyFont="1" applyFill="1" applyBorder="1" applyAlignment="1">
      <alignment horizontal="right"/>
    </xf>
    <xf numFmtId="41" fontId="0" fillId="0" borderId="7" xfId="1" quotePrefix="1" applyNumberFormat="1" applyFont="1" applyBorder="1" applyAlignment="1">
      <alignment horizontal="right"/>
    </xf>
    <xf numFmtId="0" fontId="0" fillId="0" borderId="9" xfId="0" applyBorder="1"/>
    <xf numFmtId="0" fontId="2" fillId="0" borderId="10" xfId="0" applyFont="1" applyBorder="1" applyAlignment="1">
      <alignment wrapText="1"/>
    </xf>
    <xf numFmtId="0" fontId="0" fillId="0" borderId="11" xfId="0" applyBorder="1"/>
    <xf numFmtId="0" fontId="17" fillId="2" borderId="12" xfId="0" applyFont="1" applyFill="1" applyBorder="1"/>
    <xf numFmtId="0" fontId="18" fillId="2" borderId="13" xfId="0" applyFont="1" applyFill="1" applyBorder="1" applyAlignment="1">
      <alignment horizontal="center" wrapText="1"/>
    </xf>
    <xf numFmtId="0" fontId="19" fillId="2" borderId="12" xfId="0" applyFont="1" applyFill="1" applyBorder="1"/>
    <xf numFmtId="0" fontId="19" fillId="0" borderId="13" xfId="0" applyFont="1" applyBorder="1" applyAlignment="1">
      <alignment horizontal="center" wrapText="1"/>
    </xf>
    <xf numFmtId="0" fontId="19" fillId="0" borderId="13" xfId="0" applyFont="1" applyBorder="1" applyAlignment="1">
      <alignment horizontal="center" vertical="center" wrapText="1"/>
    </xf>
    <xf numFmtId="0" fontId="19" fillId="0" borderId="13" xfId="0" applyFont="1" applyBorder="1" applyAlignment="1">
      <alignment horizontal="center"/>
    </xf>
    <xf numFmtId="0" fontId="19" fillId="2" borderId="12" xfId="0" applyFont="1" applyFill="1" applyBorder="1" applyAlignment="1">
      <alignment wrapText="1"/>
    </xf>
    <xf numFmtId="10" fontId="19" fillId="0" borderId="13" xfId="0" applyNumberFormat="1" applyFont="1" applyBorder="1" applyAlignment="1">
      <alignment horizontal="center"/>
    </xf>
    <xf numFmtId="6" fontId="19" fillId="0" borderId="13" xfId="0" applyNumberFormat="1" applyFont="1" applyBorder="1"/>
    <xf numFmtId="0" fontId="19" fillId="2" borderId="14" xfId="0" applyFont="1" applyFill="1" applyBorder="1" applyAlignment="1">
      <alignment wrapText="1"/>
    </xf>
    <xf numFmtId="6" fontId="19" fillId="0" borderId="15" xfId="0" applyNumberFormat="1" applyFont="1" applyBorder="1"/>
    <xf numFmtId="0" fontId="0" fillId="0" borderId="16" xfId="0" applyBorder="1" applyAlignment="1">
      <alignment wrapText="1"/>
    </xf>
    <xf numFmtId="41" fontId="2" fillId="0" borderId="16" xfId="1" applyNumberFormat="1" applyFont="1" applyBorder="1" applyAlignment="1">
      <alignment wrapText="1"/>
    </xf>
    <xf numFmtId="0" fontId="3" fillId="0" borderId="0" xfId="0" applyFont="1" applyAlignment="1">
      <alignment horizontal="left" vertical="center" wrapText="1"/>
    </xf>
    <xf numFmtId="0" fontId="3" fillId="0" borderId="3" xfId="0" applyFont="1" applyBorder="1" applyAlignment="1">
      <alignment vertical="justify" wrapText="1"/>
    </xf>
    <xf numFmtId="0" fontId="3" fillId="0" borderId="9" xfId="0" applyFont="1" applyBorder="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27" fillId="0" borderId="0" xfId="0" applyFont="1"/>
    <xf numFmtId="0" fontId="27" fillId="0" borderId="0" xfId="0" quotePrefix="1" applyFont="1"/>
    <xf numFmtId="0" fontId="28" fillId="0" borderId="0" xfId="0" applyFont="1" applyAlignment="1">
      <alignment horizontal="left"/>
    </xf>
    <xf numFmtId="0" fontId="27" fillId="0" borderId="0" xfId="0" applyFont="1" applyAlignment="1">
      <alignment horizontal="left"/>
    </xf>
    <xf numFmtId="41" fontId="29" fillId="0" borderId="0" xfId="1" quotePrefix="1" applyNumberFormat="1" applyFont="1" applyAlignment="1">
      <alignment horizontal="center"/>
    </xf>
    <xf numFmtId="41" fontId="29" fillId="0" borderId="3" xfId="1" quotePrefix="1" applyNumberFormat="1" applyFont="1" applyBorder="1" applyAlignment="1">
      <alignment horizontal="center"/>
    </xf>
    <xf numFmtId="0" fontId="2" fillId="0" borderId="0" xfId="0" applyFont="1" applyAlignment="1">
      <alignment horizontal="left"/>
    </xf>
    <xf numFmtId="41" fontId="29" fillId="0" borderId="0" xfId="1" applyNumberFormat="1" applyFont="1" applyBorder="1"/>
    <xf numFmtId="165" fontId="29" fillId="0" borderId="0" xfId="1" quotePrefix="1" applyNumberFormat="1" applyFont="1" applyAlignment="1">
      <alignment horizontal="center"/>
    </xf>
    <xf numFmtId="165" fontId="29" fillId="0" borderId="3" xfId="1" quotePrefix="1" applyNumberFormat="1" applyFont="1" applyBorder="1" applyAlignment="1">
      <alignment horizontal="center"/>
    </xf>
    <xf numFmtId="41" fontId="29" fillId="0" borderId="3" xfId="1" applyNumberFormat="1" applyFont="1" applyBorder="1"/>
    <xf numFmtId="0" fontId="29" fillId="0" borderId="0" xfId="0" applyFont="1"/>
    <xf numFmtId="165" fontId="29" fillId="0" borderId="0" xfId="1" applyNumberFormat="1" applyFont="1" applyAlignment="1"/>
    <xf numFmtId="0" fontId="16" fillId="0" borderId="0" xfId="0" applyFont="1"/>
    <xf numFmtId="165" fontId="0" fillId="0" borderId="0" xfId="1" applyNumberFormat="1" applyFont="1" applyAlignment="1">
      <alignment horizontal="right" vertical="top" wrapText="1"/>
    </xf>
    <xf numFmtId="165" fontId="0" fillId="0" borderId="3" xfId="1" applyNumberFormat="1" applyFont="1" applyBorder="1" applyAlignment="1">
      <alignment horizontal="right" vertical="top" wrapText="1"/>
    </xf>
    <xf numFmtId="165" fontId="2" fillId="0" borderId="0" xfId="1" applyNumberFormat="1" applyFont="1" applyAlignment="1"/>
    <xf numFmtId="165" fontId="2" fillId="0" borderId="0" xfId="1" applyNumberFormat="1" applyFont="1" applyAlignment="1">
      <alignment horizontal="centerContinuous" wrapText="1"/>
    </xf>
    <xf numFmtId="0" fontId="2" fillId="0" borderId="0" xfId="0" applyFont="1" applyAlignment="1">
      <alignment horizontal="center"/>
    </xf>
    <xf numFmtId="0" fontId="2" fillId="0" borderId="3" xfId="0" quotePrefix="1" applyFont="1" applyBorder="1" applyAlignment="1">
      <alignment horizontal="left"/>
    </xf>
    <xf numFmtId="0" fontId="16" fillId="0" borderId="0" xfId="0" applyFont="1" applyAlignment="1">
      <alignment horizontal="center"/>
    </xf>
    <xf numFmtId="0" fontId="2" fillId="0" borderId="0" xfId="0" applyFont="1" applyAlignment="1"/>
    <xf numFmtId="0" fontId="3" fillId="0" borderId="3" xfId="0" applyFont="1" applyBorder="1" applyAlignment="1">
      <alignment horizontal="justify"/>
    </xf>
    <xf numFmtId="0" fontId="2" fillId="0" borderId="3" xfId="0" applyFont="1" applyBorder="1" applyAlignment="1">
      <alignment horizontal="left" wrapText="1"/>
    </xf>
    <xf numFmtId="0" fontId="0" fillId="0" borderId="0" xfId="0" applyAlignment="1"/>
    <xf numFmtId="0" fontId="0" fillId="0" borderId="3" xfId="0" applyBorder="1" applyAlignment="1"/>
    <xf numFmtId="5" fontId="0" fillId="0" borderId="0" xfId="3" applyNumberFormat="1" applyFont="1" applyBorder="1" applyAlignment="1">
      <alignment horizontal="right" indent="4"/>
    </xf>
    <xf numFmtId="5" fontId="0" fillId="0" borderId="0" xfId="3" applyNumberFormat="1" applyFont="1" applyBorder="1" applyAlignment="1">
      <alignment horizontal="right" indent="2"/>
    </xf>
    <xf numFmtId="5" fontId="0" fillId="0" borderId="1" xfId="3" applyNumberFormat="1" applyFont="1" applyBorder="1" applyAlignment="1">
      <alignment horizontal="right" indent="2"/>
    </xf>
    <xf numFmtId="5" fontId="0" fillId="0" borderId="2" xfId="3" applyNumberFormat="1" applyFont="1" applyBorder="1" applyAlignment="1">
      <alignment horizontal="right" indent="2"/>
    </xf>
    <xf numFmtId="5" fontId="0" fillId="0" borderId="0" xfId="3" applyNumberFormat="1" applyFont="1" applyBorder="1" applyAlignment="1">
      <alignment horizontal="right" indent="1"/>
    </xf>
    <xf numFmtId="5" fontId="0" fillId="0" borderId="1" xfId="3" applyNumberFormat="1" applyFont="1" applyBorder="1" applyAlignment="1">
      <alignment horizontal="right" indent="1"/>
    </xf>
    <xf numFmtId="5" fontId="0" fillId="0" borderId="2" xfId="3" applyNumberFormat="1" applyFont="1" applyBorder="1" applyAlignment="1">
      <alignment horizontal="right" indent="1"/>
    </xf>
    <xf numFmtId="179" fontId="19" fillId="0" borderId="5" xfId="0" applyNumberFormat="1" applyFont="1" applyBorder="1" applyAlignment="1">
      <alignment horizontal="center" wrapText="1"/>
    </xf>
    <xf numFmtId="0" fontId="2" fillId="0" borderId="16" xfId="1" applyNumberFormat="1" applyFont="1" applyBorder="1" applyAlignment="1">
      <alignment wrapText="1"/>
    </xf>
    <xf numFmtId="0" fontId="15" fillId="0" borderId="0" xfId="0" applyFont="1" applyAlignment="1">
      <alignment horizontal="center"/>
    </xf>
    <xf numFmtId="0" fontId="4" fillId="2" borderId="0" xfId="0" applyFont="1" applyFill="1" applyAlignment="1"/>
    <xf numFmtId="0" fontId="4" fillId="0" borderId="0" xfId="0" applyFont="1" applyAlignment="1"/>
    <xf numFmtId="0" fontId="0" fillId="3" borderId="0" xfId="0" applyFill="1" applyAlignment="1"/>
    <xf numFmtId="0" fontId="10" fillId="0" borderId="0" xfId="0" applyFont="1" applyAlignment="1"/>
    <xf numFmtId="0" fontId="13" fillId="3" borderId="0" xfId="0" applyFont="1" applyFill="1" applyAlignment="1"/>
    <xf numFmtId="0" fontId="4" fillId="0" borderId="0" xfId="0" applyFont="1" applyAlignment="1">
      <alignment horizontal="center"/>
    </xf>
    <xf numFmtId="0" fontId="0" fillId="0" borderId="5" xfId="0" applyFont="1" applyBorder="1" applyAlignment="1">
      <alignment wrapText="1"/>
    </xf>
    <xf numFmtId="0" fontId="18" fillId="2" borderId="5" xfId="0" applyFont="1" applyFill="1" applyBorder="1" applyAlignment="1">
      <alignment horizontal="center" wrapText="1"/>
    </xf>
    <xf numFmtId="0" fontId="18" fillId="2" borderId="5" xfId="0" applyFont="1" applyFill="1" applyBorder="1" applyAlignment="1">
      <alignment horizontal="left" wrapText="1"/>
    </xf>
    <xf numFmtId="0" fontId="19" fillId="2" borderId="5" xfId="0" applyFont="1" applyFill="1" applyBorder="1" applyAlignment="1"/>
    <xf numFmtId="0" fontId="18" fillId="2" borderId="5" xfId="0" applyFont="1" applyFill="1" applyBorder="1" applyAlignment="1"/>
    <xf numFmtId="6" fontId="18" fillId="0" borderId="5" xfId="0" applyNumberFormat="1" applyFont="1" applyBorder="1" applyAlignment="1"/>
    <xf numFmtId="0" fontId="23" fillId="0" borderId="3" xfId="0" applyFont="1" applyBorder="1" applyAlignment="1">
      <alignment horizontal="right"/>
    </xf>
    <xf numFmtId="0" fontId="0" fillId="0" borderId="5" xfId="0" applyBorder="1" applyAlignment="1">
      <alignment vertical="center" wrapText="1"/>
    </xf>
    <xf numFmtId="0" fontId="26" fillId="0" borderId="0" xfId="0" applyFont="1" applyAlignment="1">
      <alignment horizontal="center"/>
    </xf>
    <xf numFmtId="0" fontId="11" fillId="0" borderId="0" xfId="0" applyFont="1" applyAlignment="1">
      <alignment horizontal="center"/>
    </xf>
    <xf numFmtId="0" fontId="2" fillId="0" borderId="5" xfId="0" applyFont="1" applyBorder="1" applyAlignment="1">
      <alignment horizontal="center" vertical="center" wrapText="1"/>
    </xf>
    <xf numFmtId="0" fontId="0" fillId="0" borderId="5" xfId="0" applyFont="1" applyBorder="1" applyAlignment="1"/>
    <xf numFmtId="171" fontId="0" fillId="0" borderId="5" xfId="0" applyNumberFormat="1" applyBorder="1" applyAlignment="1">
      <alignment horizontal="center"/>
    </xf>
  </cellXfs>
  <cellStyles count="4">
    <cellStyle name="Comma" xfId="1" builtinId="3"/>
    <cellStyle name="Currency" xfId="3"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49"/>
  <sheetViews>
    <sheetView tabSelected="1" workbookViewId="0">
      <selection activeCell="I10" sqref="I10"/>
    </sheetView>
  </sheetViews>
  <sheetFormatPr defaultRowHeight="15" x14ac:dyDescent="0.25"/>
  <cols>
    <col min="2" max="2" width="64.28515625" customWidth="1"/>
    <col min="3" max="3" width="7" customWidth="1"/>
    <col min="4" max="4" width="14.28515625" customWidth="1"/>
    <col min="5" max="5" width="14.28515625" bestFit="1" customWidth="1"/>
  </cols>
  <sheetData>
    <row r="2" spans="2:10" ht="15.75" thickBot="1" x14ac:dyDescent="0.3">
      <c r="B2" s="185" t="s">
        <v>0</v>
      </c>
      <c r="C2" s="57"/>
      <c r="D2" s="57"/>
      <c r="E2" s="57"/>
    </row>
    <row r="3" spans="2:10" ht="24.75" customHeight="1" x14ac:dyDescent="0.25">
      <c r="B3" s="186" t="s">
        <v>493</v>
      </c>
      <c r="C3" s="4"/>
      <c r="D3" s="38"/>
      <c r="E3" s="187" t="s">
        <v>343</v>
      </c>
    </row>
    <row r="5" spans="2:10" x14ac:dyDescent="0.25">
      <c r="D5" s="184">
        <v>2023</v>
      </c>
      <c r="E5" s="46">
        <v>2022</v>
      </c>
    </row>
    <row r="6" spans="2:10" ht="30" x14ac:dyDescent="0.25">
      <c r="D6" s="184"/>
      <c r="E6" s="51" t="s">
        <v>731</v>
      </c>
      <c r="F6" s="56"/>
      <c r="G6" s="283"/>
    </row>
    <row r="7" spans="2:10" x14ac:dyDescent="0.25">
      <c r="B7" s="1"/>
      <c r="D7" s="39" t="s">
        <v>36</v>
      </c>
      <c r="E7" s="39" t="s">
        <v>36</v>
      </c>
    </row>
    <row r="8" spans="2:10" x14ac:dyDescent="0.25">
      <c r="B8" s="1" t="s">
        <v>461</v>
      </c>
    </row>
    <row r="9" spans="2:10" x14ac:dyDescent="0.25">
      <c r="B9" s="1"/>
    </row>
    <row r="10" spans="2:10" x14ac:dyDescent="0.25">
      <c r="B10" s="2" t="s">
        <v>495</v>
      </c>
      <c r="D10" s="5">
        <v>126445</v>
      </c>
      <c r="E10" s="5">
        <v>216016</v>
      </c>
    </row>
    <row r="11" spans="2:10" x14ac:dyDescent="0.25">
      <c r="B11" s="2" t="s">
        <v>496</v>
      </c>
      <c r="D11" s="5">
        <v>162393</v>
      </c>
      <c r="E11" s="5">
        <v>115900</v>
      </c>
    </row>
    <row r="12" spans="2:10" x14ac:dyDescent="0.25">
      <c r="B12" s="2" t="s">
        <v>497</v>
      </c>
      <c r="D12" s="5">
        <v>189387</v>
      </c>
      <c r="E12" s="5">
        <v>110494</v>
      </c>
    </row>
    <row r="13" spans="2:10" x14ac:dyDescent="0.25">
      <c r="B13" s="2" t="s">
        <v>498</v>
      </c>
      <c r="D13" s="5">
        <v>132091</v>
      </c>
      <c r="E13" s="5">
        <v>119793</v>
      </c>
    </row>
    <row r="14" spans="2:10" x14ac:dyDescent="0.25">
      <c r="B14" s="2" t="s">
        <v>211</v>
      </c>
      <c r="D14" s="5">
        <v>49683</v>
      </c>
      <c r="E14" s="5">
        <v>37358</v>
      </c>
      <c r="J14" s="49"/>
    </row>
    <row r="15" spans="2:10" x14ac:dyDescent="0.25">
      <c r="B15" s="2" t="s">
        <v>499</v>
      </c>
      <c r="D15" s="5">
        <v>69759</v>
      </c>
      <c r="E15" s="5">
        <v>72187</v>
      </c>
    </row>
    <row r="16" spans="2:10" x14ac:dyDescent="0.25">
      <c r="B16" s="2" t="s">
        <v>500</v>
      </c>
      <c r="D16" s="73">
        <v>0</v>
      </c>
      <c r="E16" s="73">
        <v>500</v>
      </c>
    </row>
    <row r="17" spans="2:5" ht="15.75" thickBot="1" x14ac:dyDescent="0.3">
      <c r="B17" s="64" t="s">
        <v>501</v>
      </c>
      <c r="C17" s="58"/>
      <c r="D17" s="140">
        <v>22951</v>
      </c>
      <c r="E17" s="140">
        <v>19125</v>
      </c>
    </row>
    <row r="18" spans="2:5" ht="29.25" customHeight="1" thickBot="1" x14ac:dyDescent="0.3">
      <c r="B18" s="179"/>
      <c r="C18" s="158"/>
      <c r="D18" s="252">
        <f>SUM(D10:D17)</f>
        <v>752709</v>
      </c>
      <c r="E18" s="252">
        <f>SUM(E10:E17)</f>
        <v>691373</v>
      </c>
    </row>
    <row r="19" spans="2:5" ht="30" x14ac:dyDescent="0.25">
      <c r="B19" s="7" t="s">
        <v>283</v>
      </c>
      <c r="D19" s="5"/>
      <c r="E19" s="5"/>
    </row>
    <row r="20" spans="2:5" x14ac:dyDescent="0.25">
      <c r="B20" s="1"/>
      <c r="D20" s="5"/>
      <c r="E20" s="5"/>
    </row>
    <row r="21" spans="2:5" ht="15" customHeight="1" x14ac:dyDescent="0.25">
      <c r="B21" s="2" t="s">
        <v>502</v>
      </c>
      <c r="D21" s="5">
        <v>486806</v>
      </c>
      <c r="E21" s="5">
        <v>365922</v>
      </c>
    </row>
    <row r="22" spans="2:5" ht="15" customHeight="1" x14ac:dyDescent="0.25">
      <c r="B22" s="2" t="s">
        <v>503</v>
      </c>
      <c r="D22" s="5">
        <v>447174</v>
      </c>
      <c r="E22" s="5">
        <v>372024</v>
      </c>
    </row>
    <row r="23" spans="2:5" ht="15" customHeight="1" x14ac:dyDescent="0.25">
      <c r="B23" s="2" t="s">
        <v>504</v>
      </c>
      <c r="D23" s="5">
        <v>199192</v>
      </c>
      <c r="E23" s="5">
        <v>190178</v>
      </c>
    </row>
    <row r="24" spans="2:5" ht="15" customHeight="1" x14ac:dyDescent="0.25">
      <c r="B24" s="2" t="s">
        <v>505</v>
      </c>
      <c r="D24" s="5">
        <v>69205</v>
      </c>
      <c r="E24" s="5">
        <v>91126</v>
      </c>
    </row>
    <row r="25" spans="2:5" ht="15" customHeight="1" x14ac:dyDescent="0.25">
      <c r="B25" s="2" t="s">
        <v>514</v>
      </c>
      <c r="D25" s="5">
        <v>21495</v>
      </c>
      <c r="E25" s="5">
        <v>0</v>
      </c>
    </row>
    <row r="26" spans="2:5" ht="15" customHeight="1" x14ac:dyDescent="0.25">
      <c r="B26" s="2" t="s">
        <v>506</v>
      </c>
      <c r="D26" s="5">
        <v>140214</v>
      </c>
      <c r="E26" s="5">
        <v>146434</v>
      </c>
    </row>
    <row r="27" spans="2:5" ht="15" customHeight="1" x14ac:dyDescent="0.25">
      <c r="B27" s="2" t="s">
        <v>507</v>
      </c>
      <c r="D27" s="5">
        <v>67101</v>
      </c>
      <c r="E27" s="5">
        <v>106984</v>
      </c>
    </row>
    <row r="28" spans="2:5" ht="15" customHeight="1" x14ac:dyDescent="0.25">
      <c r="B28" s="2" t="s">
        <v>508</v>
      </c>
      <c r="D28" s="5">
        <v>15545</v>
      </c>
      <c r="E28" s="5">
        <v>15950</v>
      </c>
    </row>
    <row r="29" spans="2:5" ht="15" customHeight="1" x14ac:dyDescent="0.25">
      <c r="B29" s="2" t="s">
        <v>509</v>
      </c>
      <c r="D29" s="5">
        <v>554267</v>
      </c>
      <c r="E29" s="5">
        <v>553316</v>
      </c>
    </row>
    <row r="30" spans="2:5" ht="15" customHeight="1" x14ac:dyDescent="0.25">
      <c r="B30" s="2" t="s">
        <v>510</v>
      </c>
      <c r="D30" s="5">
        <v>262172</v>
      </c>
      <c r="E30" s="5">
        <v>270510</v>
      </c>
    </row>
    <row r="31" spans="2:5" ht="15" customHeight="1" x14ac:dyDescent="0.25">
      <c r="B31" s="2" t="s">
        <v>511</v>
      </c>
      <c r="D31" s="5">
        <v>42970</v>
      </c>
      <c r="E31" s="5">
        <v>41761</v>
      </c>
    </row>
    <row r="32" spans="2:5" ht="15" customHeight="1" thickBot="1" x14ac:dyDescent="0.3">
      <c r="B32" s="64" t="s">
        <v>512</v>
      </c>
      <c r="C32" s="58"/>
      <c r="D32" s="140">
        <v>45751</v>
      </c>
      <c r="E32" s="140">
        <v>47629</v>
      </c>
    </row>
    <row r="33" spans="2:7" ht="29.25" customHeight="1" thickBot="1" x14ac:dyDescent="0.3">
      <c r="B33" s="158"/>
      <c r="C33" s="158"/>
      <c r="D33" s="252">
        <f>SUM(D21:D32)</f>
        <v>2351892</v>
      </c>
      <c r="E33" s="252">
        <f>SUM(E21:E32)</f>
        <v>2201834</v>
      </c>
    </row>
    <row r="34" spans="2:7" ht="24.75" customHeight="1" thickBot="1" x14ac:dyDescent="0.3">
      <c r="B34" s="195" t="s">
        <v>695</v>
      </c>
      <c r="C34" s="158"/>
      <c r="D34" s="159">
        <f>D18-D33</f>
        <v>-1599183</v>
      </c>
      <c r="E34" s="159">
        <f>E18-E33</f>
        <v>-1510461</v>
      </c>
    </row>
    <row r="35" spans="2:7" x14ac:dyDescent="0.25">
      <c r="D35" s="5"/>
      <c r="E35" s="5"/>
    </row>
    <row r="36" spans="2:7" x14ac:dyDescent="0.25">
      <c r="B36" s="1" t="s">
        <v>696</v>
      </c>
      <c r="D36" s="5"/>
      <c r="E36" s="5"/>
    </row>
    <row r="37" spans="2:7" x14ac:dyDescent="0.25">
      <c r="B37" s="291" t="s">
        <v>732</v>
      </c>
      <c r="D37" s="5">
        <v>3961726</v>
      </c>
      <c r="E37" s="5">
        <v>3771690</v>
      </c>
      <c r="G37" s="281"/>
    </row>
    <row r="38" spans="2:7" x14ac:dyDescent="0.25">
      <c r="B38" t="s">
        <v>213</v>
      </c>
      <c r="D38" s="5">
        <v>27812</v>
      </c>
      <c r="E38" s="5">
        <v>26437</v>
      </c>
    </row>
    <row r="39" spans="2:7" ht="15.75" thickBot="1" x14ac:dyDescent="0.3">
      <c r="B39" s="58" t="s">
        <v>214</v>
      </c>
      <c r="C39" s="58"/>
      <c r="D39" s="140">
        <v>19115</v>
      </c>
      <c r="E39" s="140">
        <v>14827</v>
      </c>
    </row>
    <row r="40" spans="2:7" ht="21.75" customHeight="1" thickBot="1" x14ac:dyDescent="0.3">
      <c r="B40" s="158"/>
      <c r="C40" s="158"/>
      <c r="D40" s="252">
        <f>SUM(D37:D39)</f>
        <v>4008653</v>
      </c>
      <c r="E40" s="252">
        <f>SUM(E37:E39)</f>
        <v>3812954</v>
      </c>
    </row>
    <row r="41" spans="2:7" x14ac:dyDescent="0.25">
      <c r="D41" s="5"/>
      <c r="E41" s="5"/>
    </row>
    <row r="42" spans="2:7" ht="15.75" thickBot="1" x14ac:dyDescent="0.3">
      <c r="B42" s="57" t="s">
        <v>3</v>
      </c>
      <c r="C42" s="57"/>
      <c r="D42" s="59">
        <f>D40+D34</f>
        <v>2409470</v>
      </c>
      <c r="E42" s="59">
        <f>E40+E34</f>
        <v>2302493</v>
      </c>
    </row>
    <row r="43" spans="2:7" x14ac:dyDescent="0.25">
      <c r="B43" s="1"/>
      <c r="C43" s="1"/>
      <c r="D43" s="156"/>
      <c r="E43" s="156"/>
    </row>
    <row r="44" spans="2:7" x14ac:dyDescent="0.25">
      <c r="B44" s="293" t="s">
        <v>734</v>
      </c>
      <c r="G44" s="280"/>
    </row>
    <row r="45" spans="2:7" x14ac:dyDescent="0.25">
      <c r="B45" s="291" t="s">
        <v>733</v>
      </c>
      <c r="D45" s="5">
        <v>2408567</v>
      </c>
      <c r="E45" s="5">
        <v>2302493</v>
      </c>
      <c r="G45" s="280"/>
    </row>
    <row r="46" spans="2:7" ht="15.75" thickBot="1" x14ac:dyDescent="0.3">
      <c r="B46" s="58" t="s">
        <v>513</v>
      </c>
      <c r="C46" s="57"/>
      <c r="D46" s="206">
        <v>903</v>
      </c>
      <c r="E46" s="140">
        <v>0</v>
      </c>
    </row>
    <row r="48" spans="2:7" ht="15.75" thickBot="1" x14ac:dyDescent="0.3">
      <c r="B48" s="57" t="s">
        <v>3</v>
      </c>
      <c r="C48" s="57"/>
      <c r="D48" s="59">
        <f>SUM(D45:D46)</f>
        <v>2409470</v>
      </c>
      <c r="E48" s="59">
        <f>SUM(E45:E46)</f>
        <v>2302493</v>
      </c>
    </row>
    <row r="49" spans="2:7" x14ac:dyDescent="0.25">
      <c r="B49" s="291" t="s">
        <v>735</v>
      </c>
      <c r="G49" s="280"/>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00BE1-C8BC-4676-9B4B-8F3776CB4CF2}">
  <dimension ref="B2:M33"/>
  <sheetViews>
    <sheetView workbookViewId="0"/>
  </sheetViews>
  <sheetFormatPr defaultRowHeight="15" x14ac:dyDescent="0.25"/>
  <cols>
    <col min="2" max="2" width="63" customWidth="1"/>
    <col min="3" max="3" width="13.5703125" customWidth="1"/>
    <col min="4" max="4" width="11.85546875" customWidth="1"/>
    <col min="5" max="5" width="13.85546875" customWidth="1"/>
  </cols>
  <sheetData>
    <row r="2" spans="2:13" ht="15.75" thickBot="1" x14ac:dyDescent="0.3">
      <c r="B2" s="185" t="s">
        <v>22</v>
      </c>
      <c r="C2" s="185"/>
      <c r="D2" s="185"/>
      <c r="E2" s="185"/>
    </row>
    <row r="3" spans="2:13" ht="24.75" customHeight="1" x14ac:dyDescent="0.25">
      <c r="B3" s="186" t="s">
        <v>553</v>
      </c>
      <c r="C3" s="189" t="s">
        <v>559</v>
      </c>
      <c r="D3" s="205"/>
      <c r="E3" s="205"/>
    </row>
    <row r="5" spans="2:13" x14ac:dyDescent="0.25">
      <c r="B5" s="1" t="s">
        <v>556</v>
      </c>
    </row>
    <row r="6" spans="2:13" x14ac:dyDescent="0.25">
      <c r="B6" s="1"/>
    </row>
    <row r="7" spans="2:13" x14ac:dyDescent="0.25">
      <c r="B7" s="1" t="s">
        <v>557</v>
      </c>
    </row>
    <row r="8" spans="2:13" x14ac:dyDescent="0.25">
      <c r="B8" s="1"/>
    </row>
    <row r="9" spans="2:13" x14ac:dyDescent="0.25">
      <c r="B9" t="s">
        <v>565</v>
      </c>
    </row>
    <row r="11" spans="2:13" ht="60.75" customHeight="1" x14ac:dyDescent="0.25">
      <c r="B11" s="47"/>
      <c r="C11" s="109" t="s">
        <v>728</v>
      </c>
      <c r="D11" s="109" t="s">
        <v>727</v>
      </c>
      <c r="E11" s="109" t="s">
        <v>726</v>
      </c>
      <c r="G11" s="282"/>
      <c r="M11" t="s">
        <v>435</v>
      </c>
    </row>
    <row r="12" spans="2:13" x14ac:dyDescent="0.25">
      <c r="B12" s="47"/>
      <c r="C12" s="109" t="s">
        <v>36</v>
      </c>
      <c r="D12" s="109" t="s">
        <v>36</v>
      </c>
      <c r="E12" s="109" t="s">
        <v>36</v>
      </c>
      <c r="G12" s="282"/>
    </row>
    <row r="13" spans="2:13" x14ac:dyDescent="0.25">
      <c r="B13" s="47"/>
      <c r="C13" s="39"/>
      <c r="D13" s="39"/>
      <c r="E13" s="39"/>
      <c r="G13" s="280"/>
    </row>
    <row r="14" spans="2:13" x14ac:dyDescent="0.25">
      <c r="B14" s="1" t="s">
        <v>566</v>
      </c>
    </row>
    <row r="15" spans="2:13" x14ac:dyDescent="0.25">
      <c r="B15" t="s">
        <v>359</v>
      </c>
      <c r="C15" s="125">
        <v>5885147</v>
      </c>
      <c r="D15" s="125">
        <v>49511</v>
      </c>
      <c r="E15" s="125">
        <f>C15+D15</f>
        <v>5934658</v>
      </c>
    </row>
    <row r="16" spans="2:13" x14ac:dyDescent="0.25">
      <c r="B16" t="s">
        <v>110</v>
      </c>
      <c r="C16" s="82">
        <v>260694</v>
      </c>
      <c r="D16" s="125">
        <v>-28</v>
      </c>
      <c r="E16" s="125">
        <f>C16+D16</f>
        <v>260666</v>
      </c>
    </row>
    <row r="17" spans="2:7" x14ac:dyDescent="0.25">
      <c r="B17" t="s">
        <v>112</v>
      </c>
      <c r="C17" s="125">
        <v>-11930</v>
      </c>
      <c r="D17" s="125">
        <v>-1111</v>
      </c>
      <c r="E17" s="125">
        <f t="shared" ref="E17:E22" si="0">C17+D17</f>
        <v>-13041</v>
      </c>
    </row>
    <row r="18" spans="2:7" x14ac:dyDescent="0.25">
      <c r="B18" t="s">
        <v>567</v>
      </c>
      <c r="C18" s="82">
        <f>SUM(C15:C17)</f>
        <v>6133911</v>
      </c>
      <c r="D18" s="82">
        <f t="shared" ref="D18:E18" si="1">SUM(D15:D17)</f>
        <v>48372</v>
      </c>
      <c r="E18" s="82">
        <f t="shared" si="1"/>
        <v>6182283</v>
      </c>
    </row>
    <row r="19" spans="2:7" x14ac:dyDescent="0.25">
      <c r="B19" s="1" t="s">
        <v>568</v>
      </c>
      <c r="C19" s="82"/>
      <c r="D19" s="82"/>
      <c r="E19" s="125"/>
    </row>
    <row r="20" spans="2:7" x14ac:dyDescent="0.25">
      <c r="B20" t="s">
        <v>359</v>
      </c>
      <c r="C20" s="125">
        <v>-2212370</v>
      </c>
      <c r="D20" s="125">
        <v>-42034</v>
      </c>
      <c r="E20" s="125">
        <f t="shared" si="0"/>
        <v>-2254404</v>
      </c>
    </row>
    <row r="21" spans="2:7" x14ac:dyDescent="0.25">
      <c r="B21" t="s">
        <v>113</v>
      </c>
      <c r="C21" s="125">
        <v>-165190</v>
      </c>
      <c r="D21" s="125">
        <v>-649</v>
      </c>
      <c r="E21" s="125">
        <f t="shared" si="0"/>
        <v>-165839</v>
      </c>
    </row>
    <row r="22" spans="2:7" x14ac:dyDescent="0.25">
      <c r="B22" t="s">
        <v>112</v>
      </c>
      <c r="C22" s="93">
        <v>7322</v>
      </c>
      <c r="D22" s="125">
        <v>2328</v>
      </c>
      <c r="E22" s="125">
        <f t="shared" si="0"/>
        <v>9650</v>
      </c>
    </row>
    <row r="23" spans="2:7" x14ac:dyDescent="0.25">
      <c r="B23" t="s">
        <v>567</v>
      </c>
      <c r="C23" s="125">
        <f>SUM(C20:C22)</f>
        <v>-2370238</v>
      </c>
      <c r="D23" s="125">
        <f t="shared" ref="D23:E23" si="2">SUM(D20:D22)</f>
        <v>-40355</v>
      </c>
      <c r="E23" s="125">
        <f t="shared" si="2"/>
        <v>-2410593</v>
      </c>
    </row>
    <row r="24" spans="2:7" ht="15.75" thickBot="1" x14ac:dyDescent="0.3">
      <c r="B24" s="57" t="s">
        <v>569</v>
      </c>
      <c r="C24" s="138">
        <f>C18+C23</f>
        <v>3763673</v>
      </c>
      <c r="D24" s="138">
        <f t="shared" ref="D24:E24" si="3">D18+D23</f>
        <v>8017</v>
      </c>
      <c r="E24" s="138">
        <f t="shared" si="3"/>
        <v>3771690</v>
      </c>
    </row>
    <row r="26" spans="2:7" x14ac:dyDescent="0.25">
      <c r="B26" t="s">
        <v>570</v>
      </c>
    </row>
    <row r="28" spans="2:7" ht="60" x14ac:dyDescent="0.25">
      <c r="B28" s="47"/>
      <c r="C28" s="109" t="s">
        <v>728</v>
      </c>
      <c r="D28" s="109" t="s">
        <v>727</v>
      </c>
      <c r="E28" s="109" t="s">
        <v>726</v>
      </c>
      <c r="G28" s="282"/>
    </row>
    <row r="29" spans="2:7" x14ac:dyDescent="0.25">
      <c r="B29" s="47"/>
      <c r="C29" s="109" t="s">
        <v>36</v>
      </c>
      <c r="D29" s="109" t="s">
        <v>36</v>
      </c>
      <c r="E29" s="109" t="s">
        <v>36</v>
      </c>
      <c r="G29" s="282"/>
    </row>
    <row r="30" spans="2:7" x14ac:dyDescent="0.25">
      <c r="B30" s="47"/>
      <c r="C30" s="39"/>
      <c r="D30" s="39"/>
      <c r="E30" s="39"/>
      <c r="G30" s="280"/>
    </row>
    <row r="31" spans="2:7" x14ac:dyDescent="0.25">
      <c r="B31" t="s">
        <v>571</v>
      </c>
      <c r="C31" s="125">
        <v>920617</v>
      </c>
      <c r="D31" s="125">
        <v>2587</v>
      </c>
      <c r="E31" s="125">
        <f>C31+D31</f>
        <v>923204</v>
      </c>
    </row>
    <row r="32" spans="2:7" x14ac:dyDescent="0.25">
      <c r="B32" t="s">
        <v>572</v>
      </c>
      <c r="C32" s="82">
        <v>165190</v>
      </c>
      <c r="D32" s="125">
        <v>649</v>
      </c>
      <c r="E32" s="125">
        <f t="shared" ref="E32:E33" si="4">C32+D32</f>
        <v>165839</v>
      </c>
    </row>
    <row r="33" spans="2:5" ht="15.75" thickBot="1" x14ac:dyDescent="0.3">
      <c r="B33" s="58" t="s">
        <v>448</v>
      </c>
      <c r="C33" s="164">
        <v>62024</v>
      </c>
      <c r="D33" s="138">
        <v>-3236</v>
      </c>
      <c r="E33" s="138">
        <f t="shared" si="4"/>
        <v>58788</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EE053-8DDC-4808-A470-58722D73FDA7}">
  <dimension ref="B2:F16"/>
  <sheetViews>
    <sheetView workbookViewId="0"/>
  </sheetViews>
  <sheetFormatPr defaultRowHeight="15" x14ac:dyDescent="0.25"/>
  <cols>
    <col min="2" max="2" width="66.42578125" customWidth="1"/>
    <col min="3" max="3" width="9.140625" customWidth="1"/>
    <col min="4" max="5" width="9.85546875" customWidth="1"/>
    <col min="6" max="6" width="11.5703125" bestFit="1" customWidth="1"/>
  </cols>
  <sheetData>
    <row r="2" spans="2:6" ht="15.75" thickBot="1" x14ac:dyDescent="0.3">
      <c r="B2" s="185" t="s">
        <v>22</v>
      </c>
      <c r="C2" s="185"/>
      <c r="D2" s="185"/>
      <c r="E2" s="185"/>
    </row>
    <row r="3" spans="2:6" ht="26.25" customHeight="1" x14ac:dyDescent="0.25">
      <c r="B3" s="186" t="s">
        <v>553</v>
      </c>
      <c r="C3" s="186"/>
      <c r="D3" s="207"/>
      <c r="E3" s="187" t="s">
        <v>30</v>
      </c>
    </row>
    <row r="5" spans="2:6" x14ac:dyDescent="0.25">
      <c r="B5" s="1" t="s">
        <v>456</v>
      </c>
      <c r="C5" s="1"/>
      <c r="D5" s="1"/>
      <c r="E5" s="1"/>
      <c r="F5" s="1"/>
    </row>
    <row r="6" spans="2:6" x14ac:dyDescent="0.25">
      <c r="B6" s="1"/>
      <c r="C6" s="1"/>
      <c r="D6" s="1"/>
      <c r="E6" s="1"/>
      <c r="F6" s="1"/>
    </row>
    <row r="7" spans="2:6" x14ac:dyDescent="0.25">
      <c r="B7" t="s">
        <v>457</v>
      </c>
      <c r="D7" s="1"/>
      <c r="E7" s="1"/>
      <c r="F7" s="1"/>
    </row>
    <row r="8" spans="2:6" ht="30" x14ac:dyDescent="0.25">
      <c r="D8" s="39" t="s">
        <v>494</v>
      </c>
      <c r="E8" s="55" t="s">
        <v>302</v>
      </c>
      <c r="F8" s="89"/>
    </row>
    <row r="9" spans="2:6" x14ac:dyDescent="0.25">
      <c r="D9" s="39" t="s">
        <v>36</v>
      </c>
      <c r="E9" s="39" t="s">
        <v>36</v>
      </c>
      <c r="F9" s="39"/>
    </row>
    <row r="10" spans="2:6" x14ac:dyDescent="0.25">
      <c r="D10" s="39"/>
      <c r="E10" s="39"/>
      <c r="F10" s="39"/>
    </row>
    <row r="11" spans="2:6" x14ac:dyDescent="0.25">
      <c r="B11" t="s">
        <v>458</v>
      </c>
      <c r="D11" s="90">
        <v>124867</v>
      </c>
      <c r="E11" s="90">
        <v>190391</v>
      </c>
      <c r="F11" s="90"/>
    </row>
    <row r="12" spans="2:6" x14ac:dyDescent="0.25">
      <c r="B12" s="4" t="s">
        <v>459</v>
      </c>
      <c r="C12" s="4"/>
      <c r="D12" s="91">
        <v>1578</v>
      </c>
      <c r="E12" s="91">
        <v>25625</v>
      </c>
      <c r="F12" s="90"/>
    </row>
    <row r="13" spans="2:6" ht="24" customHeight="1" thickBot="1" x14ac:dyDescent="0.3">
      <c r="B13" s="60" t="s">
        <v>197</v>
      </c>
      <c r="C13" s="60"/>
      <c r="D13" s="165">
        <f>SUM(D11:D12)</f>
        <v>126445</v>
      </c>
      <c r="E13" s="165">
        <f>SUM(E11:E12)</f>
        <v>216016</v>
      </c>
      <c r="F13" s="90"/>
    </row>
    <row r="14" spans="2:6" x14ac:dyDescent="0.25">
      <c r="F14" s="90"/>
    </row>
    <row r="15" spans="2:6" x14ac:dyDescent="0.25">
      <c r="F15" s="90"/>
    </row>
    <row r="16" spans="2:6" x14ac:dyDescent="0.25">
      <c r="F16" s="90"/>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G37"/>
  <sheetViews>
    <sheetView workbookViewId="0"/>
  </sheetViews>
  <sheetFormatPr defaultRowHeight="15" x14ac:dyDescent="0.25"/>
  <cols>
    <col min="2" max="2" width="60" customWidth="1"/>
    <col min="3" max="3" width="14.42578125" customWidth="1"/>
    <col min="4" max="4" width="9" bestFit="1" customWidth="1"/>
    <col min="5" max="5" width="10.42578125" customWidth="1"/>
  </cols>
  <sheetData>
    <row r="2" spans="2:5" ht="15.75" thickBot="1" x14ac:dyDescent="0.3">
      <c r="B2" s="185" t="s">
        <v>22</v>
      </c>
      <c r="C2" s="185"/>
      <c r="D2" s="185"/>
      <c r="E2" s="185"/>
    </row>
    <row r="3" spans="2:5" ht="26.25" customHeight="1" x14ac:dyDescent="0.25">
      <c r="B3" s="186" t="s">
        <v>553</v>
      </c>
      <c r="C3" s="186"/>
      <c r="D3" s="189"/>
      <c r="E3" s="208" t="s">
        <v>30</v>
      </c>
    </row>
    <row r="5" spans="2:5" x14ac:dyDescent="0.25">
      <c r="B5" s="1" t="s">
        <v>344</v>
      </c>
      <c r="C5" s="1"/>
    </row>
    <row r="6" spans="2:5" x14ac:dyDescent="0.25">
      <c r="B6" s="1"/>
      <c r="C6" s="1"/>
    </row>
    <row r="7" spans="2:5" x14ac:dyDescent="0.25">
      <c r="D7" s="160">
        <v>2023</v>
      </c>
      <c r="E7" s="160">
        <v>2022</v>
      </c>
    </row>
    <row r="8" spans="2:5" x14ac:dyDescent="0.25">
      <c r="D8" s="24" t="s">
        <v>36</v>
      </c>
      <c r="E8" s="24" t="s">
        <v>36</v>
      </c>
    </row>
    <row r="9" spans="2:5" x14ac:dyDescent="0.25">
      <c r="B9" s="11" t="s">
        <v>745</v>
      </c>
      <c r="C9" s="11"/>
    </row>
    <row r="10" spans="2:5" x14ac:dyDescent="0.25">
      <c r="B10" t="s">
        <v>746</v>
      </c>
    </row>
    <row r="11" spans="2:5" x14ac:dyDescent="0.25">
      <c r="B11" s="2" t="s">
        <v>747</v>
      </c>
      <c r="C11" s="2"/>
      <c r="D11" s="106">
        <v>45000</v>
      </c>
      <c r="E11" s="106">
        <v>45000</v>
      </c>
    </row>
    <row r="12" spans="2:5" ht="15.75" thickBot="1" x14ac:dyDescent="0.3">
      <c r="B12" s="64" t="s">
        <v>748</v>
      </c>
      <c r="C12" s="64"/>
      <c r="D12" s="65">
        <v>-40225</v>
      </c>
      <c r="E12" s="65">
        <v>-41294</v>
      </c>
    </row>
    <row r="13" spans="2:5" ht="30.75" thickBot="1" x14ac:dyDescent="0.3">
      <c r="B13" s="179" t="s">
        <v>244</v>
      </c>
      <c r="C13" s="179"/>
      <c r="D13" s="159">
        <f>D11+D12</f>
        <v>4775</v>
      </c>
      <c r="E13" s="159">
        <f>E11+E12</f>
        <v>3706</v>
      </c>
    </row>
    <row r="14" spans="2:5" x14ac:dyDescent="0.25">
      <c r="D14" s="25"/>
      <c r="E14" s="25"/>
    </row>
    <row r="15" spans="2:5" x14ac:dyDescent="0.25">
      <c r="B15" s="10" t="s">
        <v>23</v>
      </c>
      <c r="C15" s="10"/>
      <c r="D15" s="25"/>
      <c r="E15" s="25"/>
    </row>
    <row r="16" spans="2:5" x14ac:dyDescent="0.25">
      <c r="B16" t="s">
        <v>24</v>
      </c>
      <c r="D16" s="25"/>
      <c r="E16" s="25"/>
    </row>
    <row r="17" spans="2:5" ht="15.75" thickBot="1" x14ac:dyDescent="0.3">
      <c r="B17" s="193" t="s">
        <v>161</v>
      </c>
      <c r="C17" s="193"/>
      <c r="D17" s="68">
        <v>43536</v>
      </c>
      <c r="E17" s="68">
        <v>37183</v>
      </c>
    </row>
    <row r="18" spans="2:5" x14ac:dyDescent="0.25">
      <c r="D18" s="25"/>
      <c r="E18" s="25"/>
    </row>
    <row r="19" spans="2:5" x14ac:dyDescent="0.25">
      <c r="B19" s="10" t="s">
        <v>25</v>
      </c>
      <c r="C19" s="10"/>
      <c r="D19" s="25"/>
      <c r="E19" s="25"/>
    </row>
    <row r="20" spans="2:5" x14ac:dyDescent="0.25">
      <c r="B20" t="s">
        <v>26</v>
      </c>
      <c r="D20" s="25"/>
      <c r="E20" s="25"/>
    </row>
    <row r="21" spans="2:5" ht="15.75" thickBot="1" x14ac:dyDescent="0.3">
      <c r="B21" s="64" t="s">
        <v>165</v>
      </c>
      <c r="C21" s="64"/>
      <c r="D21" s="68">
        <v>8808</v>
      </c>
      <c r="E21" s="68">
        <v>7475</v>
      </c>
    </row>
    <row r="22" spans="2:5" x14ac:dyDescent="0.25">
      <c r="D22" s="25"/>
      <c r="E22" s="25"/>
    </row>
    <row r="23" spans="2:5" x14ac:dyDescent="0.25">
      <c r="B23" s="10" t="s">
        <v>27</v>
      </c>
      <c r="C23" s="10"/>
      <c r="D23" s="25"/>
      <c r="E23" s="25"/>
    </row>
    <row r="24" spans="2:5" ht="30.75" thickBot="1" x14ac:dyDescent="0.3">
      <c r="B24" s="64" t="s">
        <v>574</v>
      </c>
      <c r="C24" s="64"/>
      <c r="D24" s="68">
        <v>38427</v>
      </c>
      <c r="E24" s="68">
        <v>40307</v>
      </c>
    </row>
    <row r="26" spans="2:5" ht="30" x14ac:dyDescent="0.25">
      <c r="B26" s="11" t="s">
        <v>744</v>
      </c>
      <c r="C26" s="11"/>
    </row>
    <row r="27" spans="2:5" ht="15.75" thickBot="1" x14ac:dyDescent="0.3">
      <c r="B27" s="58" t="s">
        <v>162</v>
      </c>
      <c r="C27" s="58"/>
      <c r="D27" s="59">
        <v>10082</v>
      </c>
      <c r="E27" s="59">
        <v>9573</v>
      </c>
    </row>
    <row r="28" spans="2:5" x14ac:dyDescent="0.25">
      <c r="D28" s="5"/>
      <c r="E28" s="5"/>
    </row>
    <row r="29" spans="2:5" x14ac:dyDescent="0.25">
      <c r="B29" s="10" t="s">
        <v>28</v>
      </c>
      <c r="C29" s="10"/>
      <c r="D29" s="5"/>
      <c r="E29" s="5"/>
    </row>
    <row r="30" spans="2:5" ht="15.75" thickBot="1" x14ac:dyDescent="0.3">
      <c r="B30" s="64" t="s">
        <v>164</v>
      </c>
      <c r="C30" s="64"/>
      <c r="D30" s="59">
        <v>5656</v>
      </c>
      <c r="E30" s="59">
        <v>5301</v>
      </c>
    </row>
    <row r="31" spans="2:5" x14ac:dyDescent="0.25">
      <c r="B31" s="2"/>
      <c r="C31" s="2"/>
      <c r="D31" s="156"/>
      <c r="E31" s="156"/>
    </row>
    <row r="32" spans="2:5" x14ac:dyDescent="0.25">
      <c r="B32" s="1" t="s">
        <v>575</v>
      </c>
      <c r="C32" s="1"/>
      <c r="D32" s="156"/>
      <c r="E32" s="156"/>
    </row>
    <row r="33" spans="2:7" ht="15.75" thickBot="1" x14ac:dyDescent="0.3">
      <c r="B33" s="64" t="s">
        <v>573</v>
      </c>
      <c r="C33" s="64"/>
      <c r="D33" s="59">
        <v>9624</v>
      </c>
      <c r="E33" s="59">
        <v>0</v>
      </c>
      <c r="G33" s="280"/>
    </row>
    <row r="34" spans="2:7" x14ac:dyDescent="0.25">
      <c r="D34" s="156"/>
      <c r="E34" s="156"/>
    </row>
    <row r="35" spans="2:7" x14ac:dyDescent="0.25">
      <c r="B35" s="1" t="s">
        <v>29</v>
      </c>
      <c r="C35" s="1"/>
      <c r="D35" s="42"/>
      <c r="E35" s="42"/>
    </row>
    <row r="36" spans="2:7" ht="15.75" thickBot="1" x14ac:dyDescent="0.3">
      <c r="B36" s="58" t="s">
        <v>163</v>
      </c>
      <c r="C36" s="58"/>
      <c r="D36" s="209">
        <v>376</v>
      </c>
      <c r="E36" s="209">
        <v>356</v>
      </c>
    </row>
    <row r="37" spans="2:7" ht="30.75" thickBot="1" x14ac:dyDescent="0.3">
      <c r="B37" s="64" t="s">
        <v>197</v>
      </c>
      <c r="C37" s="64"/>
      <c r="D37" s="209">
        <f>SUM(D13:D36)</f>
        <v>121284</v>
      </c>
      <c r="E37" s="209">
        <v>103901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H37"/>
  <sheetViews>
    <sheetView workbookViewId="0"/>
  </sheetViews>
  <sheetFormatPr defaultRowHeight="15" x14ac:dyDescent="0.25"/>
  <cols>
    <col min="2" max="2" width="44.42578125" customWidth="1"/>
    <col min="3" max="6" width="13.85546875" customWidth="1"/>
  </cols>
  <sheetData>
    <row r="2" spans="2:8" ht="15.75" thickBot="1" x14ac:dyDescent="0.3">
      <c r="B2" s="185" t="s">
        <v>22</v>
      </c>
      <c r="C2" s="185"/>
      <c r="D2" s="185"/>
      <c r="E2" s="210"/>
      <c r="F2" s="210"/>
    </row>
    <row r="3" spans="2:8" ht="30" x14ac:dyDescent="0.25">
      <c r="B3" s="186" t="s">
        <v>553</v>
      </c>
      <c r="C3" s="207"/>
      <c r="D3" s="108"/>
      <c r="E3" s="187"/>
      <c r="F3" s="187" t="s">
        <v>30</v>
      </c>
    </row>
    <row r="5" spans="2:8" x14ac:dyDescent="0.25">
      <c r="B5" s="1" t="s">
        <v>168</v>
      </c>
      <c r="C5" s="1"/>
      <c r="D5" s="1"/>
      <c r="E5" s="1"/>
    </row>
    <row r="6" spans="2:8" x14ac:dyDescent="0.25">
      <c r="B6" s="1"/>
      <c r="C6" s="1"/>
      <c r="D6" s="1"/>
      <c r="E6" s="1"/>
      <c r="H6" s="280"/>
    </row>
    <row r="7" spans="2:8" x14ac:dyDescent="0.25">
      <c r="E7" s="39">
        <v>2023</v>
      </c>
      <c r="F7" s="55" t="s">
        <v>302</v>
      </c>
      <c r="H7" s="280"/>
    </row>
    <row r="8" spans="2:8" x14ac:dyDescent="0.25">
      <c r="E8" s="39" t="s">
        <v>36</v>
      </c>
      <c r="F8" s="39" t="s">
        <v>36</v>
      </c>
    </row>
    <row r="9" spans="2:8" x14ac:dyDescent="0.25">
      <c r="E9" s="39"/>
      <c r="F9" s="39"/>
    </row>
    <row r="10" spans="2:8" x14ac:dyDescent="0.25">
      <c r="B10" t="s">
        <v>576</v>
      </c>
      <c r="E10" s="90">
        <v>133460</v>
      </c>
      <c r="F10" s="90">
        <v>115528</v>
      </c>
    </row>
    <row r="11" spans="2:8" ht="15.75" thickBot="1" x14ac:dyDescent="0.3">
      <c r="B11" s="58" t="s">
        <v>577</v>
      </c>
      <c r="C11" s="58"/>
      <c r="D11" s="58"/>
      <c r="E11" s="167">
        <v>28933</v>
      </c>
      <c r="F11" s="167">
        <v>372</v>
      </c>
    </row>
    <row r="12" spans="2:8" ht="24" customHeight="1" thickBot="1" x14ac:dyDescent="0.3">
      <c r="B12" s="299" t="s">
        <v>752</v>
      </c>
      <c r="C12" s="58"/>
      <c r="D12" s="58"/>
      <c r="E12" s="59">
        <f>SUM(E10:E11)</f>
        <v>162393</v>
      </c>
      <c r="F12" s="59">
        <f>SUM(F10:F11)</f>
        <v>115900</v>
      </c>
      <c r="H12" s="280"/>
    </row>
    <row r="13" spans="2:8" x14ac:dyDescent="0.25">
      <c r="E13" s="90"/>
    </row>
    <row r="14" spans="2:8" x14ac:dyDescent="0.25">
      <c r="B14" t="s">
        <v>578</v>
      </c>
      <c r="E14" s="90"/>
    </row>
    <row r="15" spans="2:8" x14ac:dyDescent="0.25">
      <c r="E15" s="90"/>
    </row>
    <row r="16" spans="2:8" ht="30" x14ac:dyDescent="0.25">
      <c r="C16" s="39" t="s">
        <v>579</v>
      </c>
      <c r="D16" s="39" t="s">
        <v>749</v>
      </c>
      <c r="E16" s="39" t="s">
        <v>750</v>
      </c>
      <c r="F16" s="39" t="s">
        <v>751</v>
      </c>
      <c r="H16" s="280"/>
    </row>
    <row r="17" spans="2:8" x14ac:dyDescent="0.25">
      <c r="C17" s="39" t="s">
        <v>36</v>
      </c>
      <c r="D17" s="39" t="s">
        <v>36</v>
      </c>
      <c r="E17" s="39" t="s">
        <v>36</v>
      </c>
      <c r="F17" s="39" t="s">
        <v>36</v>
      </c>
      <c r="H17" s="280"/>
    </row>
    <row r="18" spans="2:8" x14ac:dyDescent="0.25">
      <c r="C18" s="39"/>
      <c r="D18" s="39"/>
      <c r="E18" s="39"/>
      <c r="F18" s="39"/>
    </row>
    <row r="19" spans="2:8" x14ac:dyDescent="0.25">
      <c r="B19" t="s">
        <v>580</v>
      </c>
      <c r="C19" s="90">
        <v>45352</v>
      </c>
      <c r="D19" s="90">
        <v>44615</v>
      </c>
      <c r="E19" s="90">
        <v>36401</v>
      </c>
      <c r="F19" s="90">
        <v>34891</v>
      </c>
    </row>
    <row r="20" spans="2:8" x14ac:dyDescent="0.25">
      <c r="B20" t="s">
        <v>581</v>
      </c>
      <c r="C20" s="90">
        <v>84966</v>
      </c>
      <c r="D20" s="90">
        <v>78078</v>
      </c>
      <c r="E20" s="90">
        <v>52178</v>
      </c>
      <c r="F20" s="90">
        <v>47935</v>
      </c>
    </row>
    <row r="21" spans="2:8" ht="15.75" thickBot="1" x14ac:dyDescent="0.3">
      <c r="B21" s="58" t="s">
        <v>582</v>
      </c>
      <c r="C21" s="167">
        <v>3142</v>
      </c>
      <c r="D21" s="167">
        <v>3142</v>
      </c>
      <c r="E21" s="167">
        <v>27321</v>
      </c>
      <c r="F21" s="167">
        <v>29778</v>
      </c>
    </row>
    <row r="22" spans="2:8" ht="23.25" customHeight="1" thickBot="1" x14ac:dyDescent="0.3">
      <c r="B22" s="158"/>
      <c r="C22" s="168">
        <f t="shared" ref="C22:E22" si="0">SUM(C19:C21)</f>
        <v>133460</v>
      </c>
      <c r="D22" s="168">
        <f t="shared" si="0"/>
        <v>125835</v>
      </c>
      <c r="E22" s="169">
        <f t="shared" si="0"/>
        <v>115900</v>
      </c>
      <c r="F22" s="169">
        <f>SUM(F19:F21)</f>
        <v>112604</v>
      </c>
    </row>
    <row r="24" spans="2:8" x14ac:dyDescent="0.25">
      <c r="B24" t="s">
        <v>583</v>
      </c>
    </row>
    <row r="26" spans="2:8" x14ac:dyDescent="0.25">
      <c r="D26" s="1"/>
    </row>
    <row r="27" spans="2:8" x14ac:dyDescent="0.25">
      <c r="C27" s="298">
        <v>2023</v>
      </c>
      <c r="D27" s="298"/>
      <c r="E27" s="298"/>
      <c r="F27" s="298"/>
      <c r="H27" s="280"/>
    </row>
    <row r="28" spans="2:8" x14ac:dyDescent="0.25">
      <c r="C28" s="55" t="s">
        <v>584</v>
      </c>
      <c r="D28" s="55" t="s">
        <v>585</v>
      </c>
      <c r="E28" s="55" t="s">
        <v>586</v>
      </c>
      <c r="F28" s="55" t="s">
        <v>587</v>
      </c>
    </row>
    <row r="29" spans="2:8" x14ac:dyDescent="0.25">
      <c r="C29" s="39" t="s">
        <v>36</v>
      </c>
      <c r="D29" s="39" t="s">
        <v>36</v>
      </c>
      <c r="E29" s="39" t="s">
        <v>36</v>
      </c>
      <c r="F29" s="39" t="s">
        <v>36</v>
      </c>
      <c r="H29" s="280"/>
    </row>
    <row r="30" spans="2:8" x14ac:dyDescent="0.25">
      <c r="C30" s="39"/>
      <c r="D30" s="39"/>
      <c r="E30" s="39"/>
      <c r="F30" s="39"/>
    </row>
    <row r="31" spans="2:8" x14ac:dyDescent="0.25">
      <c r="B31" t="s">
        <v>588</v>
      </c>
      <c r="C31" s="90"/>
      <c r="D31" s="90"/>
      <c r="E31" s="90"/>
      <c r="F31" s="90"/>
    </row>
    <row r="32" spans="2:8" x14ac:dyDescent="0.25">
      <c r="B32" t="s">
        <v>589</v>
      </c>
      <c r="C32" s="90">
        <v>0</v>
      </c>
      <c r="D32" s="90">
        <v>5750</v>
      </c>
      <c r="E32" s="90">
        <v>0</v>
      </c>
      <c r="F32" s="90">
        <f>SUM(C32:E32)</f>
        <v>5750</v>
      </c>
    </row>
    <row r="33" spans="2:8" x14ac:dyDescent="0.25">
      <c r="C33" s="90"/>
      <c r="D33" s="90"/>
      <c r="E33" s="90"/>
      <c r="F33" s="292"/>
      <c r="H33" s="280"/>
    </row>
    <row r="34" spans="2:8" x14ac:dyDescent="0.25">
      <c r="B34" t="s">
        <v>590</v>
      </c>
      <c r="C34" s="90"/>
      <c r="D34" s="90"/>
      <c r="E34" s="90"/>
      <c r="F34" s="292"/>
      <c r="H34" s="280"/>
    </row>
    <row r="35" spans="2:8" x14ac:dyDescent="0.25">
      <c r="B35" t="s">
        <v>591</v>
      </c>
      <c r="C35" s="90">
        <v>10446</v>
      </c>
      <c r="D35" s="90">
        <v>0</v>
      </c>
      <c r="E35" s="90">
        <v>0</v>
      </c>
      <c r="F35" s="90">
        <f t="shared" ref="F35:F36" si="1">SUM(C35:E35)</f>
        <v>10446</v>
      </c>
    </row>
    <row r="36" spans="2:8" ht="15.75" thickBot="1" x14ac:dyDescent="0.3">
      <c r="B36" t="s">
        <v>592</v>
      </c>
      <c r="C36" s="167">
        <v>12737</v>
      </c>
      <c r="D36" s="167">
        <v>0</v>
      </c>
      <c r="E36" s="167">
        <v>0</v>
      </c>
      <c r="F36" s="90">
        <f t="shared" si="1"/>
        <v>12737</v>
      </c>
      <c r="H36" s="280"/>
    </row>
    <row r="37" spans="2:8" ht="24" customHeight="1" thickBot="1" x14ac:dyDescent="0.3">
      <c r="B37" s="158"/>
      <c r="C37" s="168">
        <f t="shared" ref="C37" si="2">SUM(C31:C36)</f>
        <v>23183</v>
      </c>
      <c r="D37" s="168">
        <f t="shared" ref="D37" si="3">SUM(D31:D36)</f>
        <v>5750</v>
      </c>
      <c r="E37" s="169">
        <f t="shared" ref="E37" si="4">SUM(E31:E36)</f>
        <v>0</v>
      </c>
      <c r="F37" s="168">
        <f>SUM(F31:F36)</f>
        <v>28933</v>
      </c>
    </row>
  </sheetData>
  <mergeCells count="1">
    <mergeCell ref="C27:F2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H16"/>
  <sheetViews>
    <sheetView workbookViewId="0"/>
  </sheetViews>
  <sheetFormatPr defaultRowHeight="15" x14ac:dyDescent="0.25"/>
  <cols>
    <col min="2" max="2" width="43.5703125" customWidth="1"/>
    <col min="3" max="3" width="13.5703125" customWidth="1"/>
    <col min="4" max="4" width="13" customWidth="1"/>
    <col min="5" max="6" width="11.5703125" bestFit="1" customWidth="1"/>
  </cols>
  <sheetData>
    <row r="2" spans="2:8" ht="15.75" thickBot="1" x14ac:dyDescent="0.3">
      <c r="B2" s="185" t="s">
        <v>22</v>
      </c>
      <c r="C2" s="185"/>
      <c r="D2" s="185"/>
      <c r="E2" s="185"/>
      <c r="F2" s="185"/>
    </row>
    <row r="3" spans="2:8" ht="23.25" customHeight="1" x14ac:dyDescent="0.25">
      <c r="B3" s="186" t="s">
        <v>553</v>
      </c>
      <c r="C3" s="205"/>
      <c r="D3" s="205"/>
      <c r="E3" s="211"/>
      <c r="F3" s="208" t="s">
        <v>30</v>
      </c>
    </row>
    <row r="5" spans="2:8" x14ac:dyDescent="0.25">
      <c r="B5" s="1" t="s">
        <v>166</v>
      </c>
    </row>
    <row r="6" spans="2:8" ht="45" x14ac:dyDescent="0.25">
      <c r="C6" s="46" t="s">
        <v>753</v>
      </c>
      <c r="D6" s="46" t="s">
        <v>754</v>
      </c>
      <c r="E6" s="46" t="s">
        <v>755</v>
      </c>
      <c r="F6" s="46" t="s">
        <v>756</v>
      </c>
      <c r="H6" s="280"/>
    </row>
    <row r="7" spans="2:8" x14ac:dyDescent="0.25">
      <c r="C7" s="39" t="s">
        <v>36</v>
      </c>
      <c r="D7" s="39" t="s">
        <v>36</v>
      </c>
      <c r="E7" s="39" t="s">
        <v>36</v>
      </c>
      <c r="F7" s="39" t="s">
        <v>36</v>
      </c>
    </row>
    <row r="8" spans="2:8" x14ac:dyDescent="0.25">
      <c r="C8" s="39"/>
      <c r="D8" s="39"/>
      <c r="E8" s="39"/>
      <c r="F8" s="39"/>
    </row>
    <row r="9" spans="2:8" x14ac:dyDescent="0.25">
      <c r="B9" t="s">
        <v>6</v>
      </c>
      <c r="C9" s="44">
        <v>89212</v>
      </c>
      <c r="D9" s="30">
        <v>-40653</v>
      </c>
      <c r="E9" s="30">
        <v>48559</v>
      </c>
      <c r="F9" s="30">
        <v>46046</v>
      </c>
    </row>
    <row r="10" spans="2:8" x14ac:dyDescent="0.25">
      <c r="B10" t="s">
        <v>31</v>
      </c>
      <c r="C10" s="43">
        <v>13428</v>
      </c>
      <c r="D10" s="30">
        <v>-177</v>
      </c>
      <c r="E10" s="30">
        <v>13251</v>
      </c>
      <c r="F10" s="30">
        <v>11734</v>
      </c>
    </row>
    <row r="11" spans="2:8" ht="15.75" customHeight="1" x14ac:dyDescent="0.25">
      <c r="B11" s="2" t="s">
        <v>7</v>
      </c>
      <c r="C11" s="43">
        <v>39791</v>
      </c>
      <c r="D11" s="98" t="s">
        <v>271</v>
      </c>
      <c r="E11" s="30">
        <v>39791</v>
      </c>
      <c r="F11" s="30">
        <v>40779</v>
      </c>
    </row>
    <row r="12" spans="2:8" ht="18.75" customHeight="1" x14ac:dyDescent="0.25">
      <c r="B12" s="2" t="s">
        <v>32</v>
      </c>
      <c r="C12" s="43">
        <v>15892</v>
      </c>
      <c r="D12" s="97" t="s">
        <v>271</v>
      </c>
      <c r="E12" s="30">
        <v>15892</v>
      </c>
      <c r="F12" s="30">
        <v>11337</v>
      </c>
    </row>
    <row r="13" spans="2:8" ht="18" customHeight="1" x14ac:dyDescent="0.25">
      <c r="B13" s="2" t="s">
        <v>33</v>
      </c>
      <c r="C13" s="43">
        <v>15220</v>
      </c>
      <c r="D13" s="30">
        <v>-8656</v>
      </c>
      <c r="E13" s="30">
        <v>6564</v>
      </c>
      <c r="F13" s="30">
        <v>4373</v>
      </c>
    </row>
    <row r="14" spans="2:8" x14ac:dyDescent="0.25">
      <c r="B14" s="2" t="s">
        <v>34</v>
      </c>
      <c r="C14" s="43">
        <v>7705</v>
      </c>
      <c r="D14" s="98">
        <v>-395</v>
      </c>
      <c r="E14" s="30">
        <v>7310</v>
      </c>
      <c r="F14" s="30">
        <v>5046</v>
      </c>
    </row>
    <row r="15" spans="2:8" ht="17.25" customHeight="1" thickBot="1" x14ac:dyDescent="0.3">
      <c r="B15" s="64" t="s">
        <v>35</v>
      </c>
      <c r="C15" s="227">
        <v>724</v>
      </c>
      <c r="D15" s="137" t="s">
        <v>271</v>
      </c>
      <c r="E15" s="178">
        <v>724</v>
      </c>
      <c r="F15" s="178">
        <v>478</v>
      </c>
    </row>
    <row r="16" spans="2:8" ht="30.75" thickBot="1" x14ac:dyDescent="0.3">
      <c r="B16" s="67" t="s">
        <v>197</v>
      </c>
      <c r="C16" s="238">
        <f>SUM(C9:C15)</f>
        <v>181972</v>
      </c>
      <c r="D16" s="238">
        <f>SUM(D9:D15)</f>
        <v>-49881</v>
      </c>
      <c r="E16" s="80">
        <f>SUM(E9:E15)</f>
        <v>132091</v>
      </c>
      <c r="F16" s="80">
        <f>SUM(F9:F15)</f>
        <v>119793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G15"/>
  <sheetViews>
    <sheetView workbookViewId="0">
      <selection activeCell="G7" sqref="G7"/>
    </sheetView>
  </sheetViews>
  <sheetFormatPr defaultRowHeight="15" x14ac:dyDescent="0.25"/>
  <cols>
    <col min="1" max="1" width="9.140625" customWidth="1"/>
    <col min="2" max="2" width="66.5703125" customWidth="1"/>
    <col min="3" max="3" width="0.140625" customWidth="1"/>
    <col min="4" max="4" width="19.85546875" customWidth="1"/>
    <col min="5" max="5" width="12.28515625" customWidth="1"/>
  </cols>
  <sheetData>
    <row r="2" spans="2:7" ht="15.75" thickBot="1" x14ac:dyDescent="0.3">
      <c r="B2" s="185" t="s">
        <v>22</v>
      </c>
      <c r="C2" s="185"/>
      <c r="D2" s="185"/>
      <c r="E2" s="185"/>
    </row>
    <row r="3" spans="2:7" ht="24" customHeight="1" thickBot="1" x14ac:dyDescent="0.3">
      <c r="B3" s="212" t="s">
        <v>553</v>
      </c>
      <c r="C3" s="213"/>
      <c r="D3" s="214"/>
      <c r="E3" s="214" t="s">
        <v>30</v>
      </c>
    </row>
    <row r="5" spans="2:7" x14ac:dyDescent="0.25">
      <c r="B5" s="1" t="s">
        <v>167</v>
      </c>
    </row>
    <row r="6" spans="2:7" x14ac:dyDescent="0.25">
      <c r="B6" s="1"/>
    </row>
    <row r="7" spans="2:7" x14ac:dyDescent="0.25">
      <c r="D7" s="160">
        <v>2023</v>
      </c>
      <c r="E7" s="166" t="s">
        <v>302</v>
      </c>
      <c r="G7" s="280"/>
    </row>
    <row r="8" spans="2:7" x14ac:dyDescent="0.25">
      <c r="D8" s="24" t="s">
        <v>36</v>
      </c>
      <c r="E8" s="24" t="s">
        <v>36</v>
      </c>
    </row>
    <row r="9" spans="2:7" ht="90" x14ac:dyDescent="0.25">
      <c r="B9" s="13" t="s">
        <v>593</v>
      </c>
      <c r="D9" s="25">
        <v>46563</v>
      </c>
      <c r="E9" s="25">
        <v>47777</v>
      </c>
    </row>
    <row r="10" spans="2:7" ht="60" x14ac:dyDescent="0.25">
      <c r="B10" s="12" t="s">
        <v>594</v>
      </c>
      <c r="D10" s="25">
        <v>40225</v>
      </c>
      <c r="E10" s="25">
        <v>41294</v>
      </c>
    </row>
    <row r="11" spans="2:7" ht="90" x14ac:dyDescent="0.25">
      <c r="B11" s="12" t="s">
        <v>595</v>
      </c>
      <c r="D11" s="25">
        <v>10615</v>
      </c>
      <c r="E11" s="25">
        <v>11479</v>
      </c>
    </row>
    <row r="12" spans="2:7" ht="40.5" customHeight="1" thickBot="1" x14ac:dyDescent="0.3">
      <c r="B12" s="215" t="s">
        <v>29</v>
      </c>
      <c r="C12" s="58"/>
      <c r="D12" s="65">
        <v>0</v>
      </c>
      <c r="E12" s="65">
        <v>6</v>
      </c>
    </row>
    <row r="13" spans="2:7" ht="30" x14ac:dyDescent="0.25">
      <c r="B13" s="216" t="s">
        <v>197</v>
      </c>
      <c r="C13" s="217"/>
      <c r="D13" s="218">
        <f>SUM(D9:D12)</f>
        <v>97403</v>
      </c>
      <c r="E13" s="218">
        <f>SUM(E9:E12)</f>
        <v>100556</v>
      </c>
    </row>
    <row r="14" spans="2:7" ht="15.75" thickBot="1" x14ac:dyDescent="0.3">
      <c r="B14" s="215" t="s">
        <v>37</v>
      </c>
      <c r="C14" s="58"/>
      <c r="D14" s="65">
        <v>-27644</v>
      </c>
      <c r="E14" s="65">
        <v>-28369</v>
      </c>
    </row>
    <row r="15" spans="2:7" ht="30.75" thickBot="1" x14ac:dyDescent="0.3">
      <c r="B15" s="215" t="s">
        <v>197</v>
      </c>
      <c r="C15" s="58"/>
      <c r="D15" s="68">
        <f>+D13+D14</f>
        <v>69759</v>
      </c>
      <c r="E15" s="68">
        <f>+E13+E14</f>
        <v>72187</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F16"/>
  <sheetViews>
    <sheetView workbookViewId="0">
      <selection activeCell="D7" sqref="D7"/>
    </sheetView>
  </sheetViews>
  <sheetFormatPr defaultRowHeight="15" x14ac:dyDescent="0.25"/>
  <cols>
    <col min="2" max="2" width="53" customWidth="1"/>
    <col min="3" max="3" width="12.5703125" customWidth="1"/>
    <col min="4" max="5" width="11.5703125" bestFit="1" customWidth="1"/>
  </cols>
  <sheetData>
    <row r="2" spans="2:6" ht="15.75" thickBot="1" x14ac:dyDescent="0.3">
      <c r="B2" s="185" t="s">
        <v>22</v>
      </c>
      <c r="C2" s="185"/>
      <c r="D2" s="185"/>
      <c r="E2" s="185"/>
    </row>
    <row r="3" spans="2:6" ht="30.75" thickBot="1" x14ac:dyDescent="0.3">
      <c r="B3" s="212" t="s">
        <v>553</v>
      </c>
      <c r="C3" s="213"/>
      <c r="D3" s="213"/>
      <c r="E3" s="214" t="s">
        <v>30</v>
      </c>
    </row>
    <row r="5" spans="2:6" x14ac:dyDescent="0.25">
      <c r="B5" s="1" t="s">
        <v>169</v>
      </c>
    </row>
    <row r="7" spans="2:6" x14ac:dyDescent="0.25">
      <c r="D7" s="160">
        <v>2023</v>
      </c>
      <c r="E7" s="166" t="s">
        <v>302</v>
      </c>
    </row>
    <row r="8" spans="2:6" x14ac:dyDescent="0.25">
      <c r="D8" s="39" t="s">
        <v>36</v>
      </c>
      <c r="E8" s="39" t="s">
        <v>36</v>
      </c>
    </row>
    <row r="9" spans="2:6" x14ac:dyDescent="0.25">
      <c r="D9" s="39"/>
      <c r="E9" s="39"/>
    </row>
    <row r="10" spans="2:6" x14ac:dyDescent="0.25">
      <c r="B10" t="s">
        <v>38</v>
      </c>
      <c r="D10" s="30">
        <v>313532</v>
      </c>
      <c r="E10" s="30">
        <v>239833</v>
      </c>
      <c r="F10" s="23"/>
    </row>
    <row r="11" spans="2:6" x14ac:dyDescent="0.25">
      <c r="B11" s="2" t="s">
        <v>40</v>
      </c>
      <c r="D11" s="30">
        <v>117767</v>
      </c>
      <c r="E11" s="30">
        <v>120259</v>
      </c>
      <c r="F11" s="23"/>
    </row>
    <row r="12" spans="2:6" x14ac:dyDescent="0.25">
      <c r="B12" t="s">
        <v>39</v>
      </c>
      <c r="D12" s="30">
        <v>10890</v>
      </c>
      <c r="E12" s="30">
        <v>8702</v>
      </c>
      <c r="F12" s="23"/>
    </row>
    <row r="13" spans="2:6" x14ac:dyDescent="0.25">
      <c r="B13" s="2" t="s">
        <v>41</v>
      </c>
      <c r="D13" s="30">
        <v>1193</v>
      </c>
      <c r="E13" s="30">
        <v>2438</v>
      </c>
      <c r="F13" s="23"/>
    </row>
    <row r="14" spans="2:6" ht="18" customHeight="1" x14ac:dyDescent="0.25">
      <c r="B14" t="s">
        <v>32</v>
      </c>
      <c r="D14" s="98">
        <v>707</v>
      </c>
      <c r="E14" s="98">
        <v>553</v>
      </c>
      <c r="F14" s="23"/>
    </row>
    <row r="15" spans="2:6" ht="18" customHeight="1" thickBot="1" x14ac:dyDescent="0.3">
      <c r="B15" s="64" t="s">
        <v>35</v>
      </c>
      <c r="C15" s="58"/>
      <c r="D15" s="178">
        <v>3085</v>
      </c>
      <c r="E15" s="178">
        <v>239</v>
      </c>
      <c r="F15" s="23"/>
    </row>
    <row r="16" spans="2:6" ht="22.5" customHeight="1" thickBot="1" x14ac:dyDescent="0.3">
      <c r="B16" s="67" t="s">
        <v>197</v>
      </c>
      <c r="C16" s="57"/>
      <c r="D16" s="80">
        <f>SUM(D10:D15)</f>
        <v>447174</v>
      </c>
      <c r="E16" s="80">
        <f>SUM(E10:E15)</f>
        <v>372024</v>
      </c>
      <c r="F16" s="23"/>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F69C0-D638-4C8D-BC3D-2B49575161E1}">
  <dimension ref="B2:F46"/>
  <sheetViews>
    <sheetView workbookViewId="0">
      <selection activeCell="G7" sqref="G7"/>
    </sheetView>
  </sheetViews>
  <sheetFormatPr defaultRowHeight="15" x14ac:dyDescent="0.25"/>
  <cols>
    <col min="2" max="2" width="57" customWidth="1"/>
    <col min="3" max="6" width="10.5703125" bestFit="1" customWidth="1"/>
  </cols>
  <sheetData>
    <row r="2" spans="2:6" ht="15.75" thickBot="1" x14ac:dyDescent="0.3">
      <c r="B2" s="185" t="s">
        <v>22</v>
      </c>
      <c r="C2" s="185"/>
      <c r="D2" s="185"/>
      <c r="E2" s="185"/>
      <c r="F2" s="185"/>
    </row>
    <row r="3" spans="2:6" ht="30.75" thickBot="1" x14ac:dyDescent="0.3">
      <c r="B3" s="212" t="s">
        <v>553</v>
      </c>
      <c r="C3" s="213"/>
      <c r="D3" s="219"/>
      <c r="E3" s="220"/>
      <c r="F3" s="214" t="s">
        <v>30</v>
      </c>
    </row>
    <row r="5" spans="2:6" x14ac:dyDescent="0.25">
      <c r="B5" s="1" t="s">
        <v>423</v>
      </c>
    </row>
    <row r="6" spans="2:6" ht="30" x14ac:dyDescent="0.25">
      <c r="C6" s="39" t="s">
        <v>342</v>
      </c>
      <c r="D6" s="24" t="s">
        <v>340</v>
      </c>
      <c r="E6" s="300" t="s">
        <v>341</v>
      </c>
      <c r="F6" s="109" t="s">
        <v>596</v>
      </c>
    </row>
    <row r="7" spans="2:6" x14ac:dyDescent="0.25">
      <c r="C7" s="39" t="s">
        <v>36</v>
      </c>
      <c r="D7" s="39" t="s">
        <v>36</v>
      </c>
      <c r="E7" s="39" t="s">
        <v>36</v>
      </c>
      <c r="F7" s="39" t="s">
        <v>36</v>
      </c>
    </row>
    <row r="8" spans="2:6" x14ac:dyDescent="0.25">
      <c r="C8" s="39"/>
      <c r="D8" s="39"/>
      <c r="E8" s="39"/>
      <c r="F8" s="39"/>
    </row>
    <row r="9" spans="2:6" x14ac:dyDescent="0.25">
      <c r="B9" t="s">
        <v>317</v>
      </c>
      <c r="C9" s="110">
        <v>33454</v>
      </c>
      <c r="D9" s="110">
        <v>63050</v>
      </c>
      <c r="E9" s="110">
        <v>-52889</v>
      </c>
      <c r="F9" s="110">
        <f>+C9+D9+E9</f>
        <v>43615</v>
      </c>
    </row>
    <row r="10" spans="2:6" x14ac:dyDescent="0.25">
      <c r="B10" t="s">
        <v>318</v>
      </c>
      <c r="C10" s="110"/>
      <c r="D10" s="110"/>
      <c r="E10" s="110"/>
      <c r="F10" s="110"/>
    </row>
    <row r="11" spans="2:6" x14ac:dyDescent="0.25">
      <c r="B11" s="2" t="s">
        <v>597</v>
      </c>
      <c r="C11" s="110">
        <v>4364</v>
      </c>
      <c r="D11" s="110">
        <v>131</v>
      </c>
      <c r="E11" s="110">
        <v>-1966</v>
      </c>
      <c r="F11" s="110">
        <f t="shared" ref="F11:F40" si="0">+C11+D11+E11</f>
        <v>2529</v>
      </c>
    </row>
    <row r="12" spans="2:6" x14ac:dyDescent="0.25">
      <c r="B12" t="s">
        <v>320</v>
      </c>
      <c r="C12" s="110">
        <v>108</v>
      </c>
      <c r="D12" s="106">
        <v>0</v>
      </c>
      <c r="E12" s="110">
        <v>-108</v>
      </c>
      <c r="F12" s="106">
        <f t="shared" si="0"/>
        <v>0</v>
      </c>
    </row>
    <row r="13" spans="2:6" x14ac:dyDescent="0.25">
      <c r="B13" s="2" t="s">
        <v>598</v>
      </c>
      <c r="C13" s="110">
        <v>23629</v>
      </c>
      <c r="D13" s="110">
        <v>18035</v>
      </c>
      <c r="E13" s="110">
        <v>-18532</v>
      </c>
      <c r="F13" s="110">
        <f t="shared" si="0"/>
        <v>23132</v>
      </c>
    </row>
    <row r="14" spans="2:6" x14ac:dyDescent="0.25">
      <c r="B14" t="s">
        <v>321</v>
      </c>
      <c r="C14" s="110">
        <v>61673</v>
      </c>
      <c r="D14" s="110">
        <v>30039</v>
      </c>
      <c r="E14" s="110">
        <v>-29129</v>
      </c>
      <c r="F14" s="110">
        <f>+C14+D14+E14</f>
        <v>62583</v>
      </c>
    </row>
    <row r="15" spans="2:6" x14ac:dyDescent="0.25">
      <c r="B15" t="s">
        <v>322</v>
      </c>
      <c r="C15" s="110">
        <v>34</v>
      </c>
      <c r="D15" s="106">
        <v>0</v>
      </c>
      <c r="E15" s="110">
        <v>-34</v>
      </c>
      <c r="F15" s="106">
        <f t="shared" si="0"/>
        <v>0</v>
      </c>
    </row>
    <row r="16" spans="2:6" x14ac:dyDescent="0.25">
      <c r="B16" t="s">
        <v>323</v>
      </c>
      <c r="C16" s="110">
        <v>15501</v>
      </c>
      <c r="D16" s="110">
        <v>7989</v>
      </c>
      <c r="E16" s="110">
        <v>-11579</v>
      </c>
      <c r="F16" s="110">
        <f t="shared" si="0"/>
        <v>11911</v>
      </c>
    </row>
    <row r="17" spans="2:6" x14ac:dyDescent="0.25">
      <c r="B17" t="s">
        <v>324</v>
      </c>
      <c r="C17" s="110">
        <v>11715</v>
      </c>
      <c r="D17" s="110">
        <v>8235</v>
      </c>
      <c r="E17" s="110">
        <v>-13018</v>
      </c>
      <c r="F17" s="110">
        <f t="shared" si="0"/>
        <v>6932</v>
      </c>
    </row>
    <row r="18" spans="2:6" x14ac:dyDescent="0.25">
      <c r="B18" t="s">
        <v>332</v>
      </c>
      <c r="C18" s="110">
        <v>2269</v>
      </c>
      <c r="D18" s="110">
        <v>5225</v>
      </c>
      <c r="E18" s="110">
        <v>-5767</v>
      </c>
      <c r="F18" s="110">
        <f t="shared" si="0"/>
        <v>1727</v>
      </c>
    </row>
    <row r="19" spans="2:6" x14ac:dyDescent="0.25">
      <c r="B19" t="s">
        <v>334</v>
      </c>
      <c r="C19" s="110">
        <v>2431</v>
      </c>
      <c r="D19" s="110">
        <v>3523</v>
      </c>
      <c r="E19" s="110">
        <v>-2431</v>
      </c>
      <c r="F19" s="110">
        <f t="shared" si="0"/>
        <v>3523</v>
      </c>
    </row>
    <row r="20" spans="2:6" x14ac:dyDescent="0.25">
      <c r="B20" t="s">
        <v>335</v>
      </c>
      <c r="C20" s="110">
        <v>140</v>
      </c>
      <c r="D20" s="106">
        <v>0</v>
      </c>
      <c r="E20" s="110">
        <v>-83</v>
      </c>
      <c r="F20" s="110">
        <f t="shared" si="0"/>
        <v>57</v>
      </c>
    </row>
    <row r="21" spans="2:6" x14ac:dyDescent="0.25">
      <c r="B21" s="2" t="s">
        <v>599</v>
      </c>
      <c r="C21" s="110">
        <v>214</v>
      </c>
      <c r="D21" s="110">
        <v>308</v>
      </c>
      <c r="E21" s="110">
        <v>0</v>
      </c>
      <c r="F21" s="110">
        <f t="shared" si="0"/>
        <v>522</v>
      </c>
    </row>
    <row r="22" spans="2:6" x14ac:dyDescent="0.25">
      <c r="B22" t="s">
        <v>336</v>
      </c>
      <c r="C22" s="110">
        <v>38</v>
      </c>
      <c r="D22" s="110">
        <v>36</v>
      </c>
      <c r="E22" s="110">
        <v>-27</v>
      </c>
      <c r="F22" s="110">
        <f t="shared" si="0"/>
        <v>47</v>
      </c>
    </row>
    <row r="23" spans="2:6" x14ac:dyDescent="0.25">
      <c r="B23" t="s">
        <v>337</v>
      </c>
      <c r="C23" s="110">
        <v>19</v>
      </c>
      <c r="D23" s="110">
        <v>4</v>
      </c>
      <c r="E23" s="110">
        <v>-23</v>
      </c>
      <c r="F23" s="106">
        <f t="shared" si="0"/>
        <v>0</v>
      </c>
    </row>
    <row r="24" spans="2:6" x14ac:dyDescent="0.25">
      <c r="B24" t="s">
        <v>338</v>
      </c>
      <c r="C24" s="110">
        <v>2714</v>
      </c>
      <c r="D24" s="110">
        <v>1643</v>
      </c>
      <c r="E24" s="110">
        <v>-742</v>
      </c>
      <c r="F24" s="110">
        <f t="shared" si="0"/>
        <v>3615</v>
      </c>
    </row>
    <row r="25" spans="2:6" x14ac:dyDescent="0.25">
      <c r="B25" t="s">
        <v>339</v>
      </c>
      <c r="C25" s="110">
        <v>124</v>
      </c>
      <c r="D25" s="106">
        <v>0</v>
      </c>
      <c r="E25" s="110">
        <v>-124</v>
      </c>
      <c r="F25" s="106">
        <f t="shared" si="0"/>
        <v>0</v>
      </c>
    </row>
    <row r="26" spans="2:6" x14ac:dyDescent="0.25">
      <c r="B26" s="2" t="s">
        <v>600</v>
      </c>
      <c r="C26" s="110">
        <v>78</v>
      </c>
      <c r="D26" s="106">
        <v>0</v>
      </c>
      <c r="E26" s="110">
        <v>-69</v>
      </c>
      <c r="F26" s="110">
        <f t="shared" si="0"/>
        <v>9</v>
      </c>
    </row>
    <row r="27" spans="2:6" x14ac:dyDescent="0.25">
      <c r="B27" t="s">
        <v>333</v>
      </c>
      <c r="C27" s="110">
        <v>7872</v>
      </c>
      <c r="D27" s="110">
        <v>20225</v>
      </c>
      <c r="E27" s="110">
        <v>-21949</v>
      </c>
      <c r="F27" s="110">
        <f t="shared" si="0"/>
        <v>6148</v>
      </c>
    </row>
    <row r="28" spans="2:6" x14ac:dyDescent="0.25">
      <c r="B28" t="s">
        <v>325</v>
      </c>
      <c r="C28" s="110">
        <v>208</v>
      </c>
      <c r="D28" s="106">
        <v>0</v>
      </c>
      <c r="E28" s="110">
        <v>-41</v>
      </c>
      <c r="F28" s="110">
        <f t="shared" si="0"/>
        <v>167</v>
      </c>
    </row>
    <row r="29" spans="2:6" x14ac:dyDescent="0.25">
      <c r="B29" t="s">
        <v>326</v>
      </c>
      <c r="C29" s="110">
        <v>1752</v>
      </c>
      <c r="D29" s="110">
        <v>1030</v>
      </c>
      <c r="E29" s="110">
        <v>-1751</v>
      </c>
      <c r="F29" s="110">
        <f t="shared" si="0"/>
        <v>1031</v>
      </c>
    </row>
    <row r="30" spans="2:6" x14ac:dyDescent="0.25">
      <c r="B30" t="s">
        <v>327</v>
      </c>
      <c r="C30" s="110">
        <v>2917</v>
      </c>
      <c r="D30" s="110">
        <v>445</v>
      </c>
      <c r="E30" s="110">
        <v>-331</v>
      </c>
      <c r="F30" s="110">
        <f t="shared" si="0"/>
        <v>3031</v>
      </c>
    </row>
    <row r="31" spans="2:6" x14ac:dyDescent="0.25">
      <c r="B31" t="s">
        <v>601</v>
      </c>
      <c r="C31" s="110">
        <v>37</v>
      </c>
      <c r="D31" s="110">
        <v>1891</v>
      </c>
      <c r="E31" s="106">
        <v>0</v>
      </c>
      <c r="F31" s="110">
        <f t="shared" si="0"/>
        <v>1928</v>
      </c>
    </row>
    <row r="32" spans="2:6" x14ac:dyDescent="0.25">
      <c r="B32" t="s">
        <v>32</v>
      </c>
      <c r="C32" s="110">
        <v>362</v>
      </c>
      <c r="D32" s="106">
        <v>0</v>
      </c>
      <c r="E32" s="106">
        <v>0</v>
      </c>
      <c r="F32" s="110">
        <f t="shared" si="0"/>
        <v>362</v>
      </c>
    </row>
    <row r="33" spans="2:6" x14ac:dyDescent="0.25">
      <c r="B33" t="s">
        <v>328</v>
      </c>
      <c r="C33" s="110">
        <v>4171</v>
      </c>
      <c r="D33" s="110">
        <v>3397</v>
      </c>
      <c r="E33" s="106">
        <v>0</v>
      </c>
      <c r="F33" s="110">
        <f t="shared" si="0"/>
        <v>7568</v>
      </c>
    </row>
    <row r="34" spans="2:6" x14ac:dyDescent="0.25">
      <c r="B34" t="s">
        <v>329</v>
      </c>
      <c r="C34" s="110">
        <v>728</v>
      </c>
      <c r="D34" s="110">
        <v>193</v>
      </c>
      <c r="E34" s="110">
        <v>-49</v>
      </c>
      <c r="F34" s="110">
        <f t="shared" si="0"/>
        <v>872</v>
      </c>
    </row>
    <row r="35" spans="2:6" x14ac:dyDescent="0.25">
      <c r="B35" t="s">
        <v>330</v>
      </c>
      <c r="C35" s="110">
        <v>982</v>
      </c>
      <c r="D35" s="106">
        <v>0</v>
      </c>
      <c r="E35" s="110">
        <v>-307</v>
      </c>
      <c r="F35" s="110">
        <f t="shared" si="0"/>
        <v>675</v>
      </c>
    </row>
    <row r="36" spans="2:6" x14ac:dyDescent="0.25">
      <c r="B36" t="s">
        <v>331</v>
      </c>
      <c r="C36" s="110">
        <v>15</v>
      </c>
      <c r="D36" s="110">
        <v>1879</v>
      </c>
      <c r="E36" s="106">
        <v>0</v>
      </c>
      <c r="F36" s="110">
        <f t="shared" si="0"/>
        <v>1894</v>
      </c>
    </row>
    <row r="37" spans="2:6" x14ac:dyDescent="0.25">
      <c r="B37" t="s">
        <v>602</v>
      </c>
      <c r="C37" s="110">
        <v>5533</v>
      </c>
      <c r="D37" s="110">
        <v>11134</v>
      </c>
      <c r="E37" s="110">
        <v>-8583</v>
      </c>
      <c r="F37" s="110">
        <f t="shared" si="0"/>
        <v>8084</v>
      </c>
    </row>
    <row r="38" spans="2:6" x14ac:dyDescent="0.25">
      <c r="B38" t="s">
        <v>319</v>
      </c>
      <c r="C38" s="110">
        <v>4800</v>
      </c>
      <c r="D38" s="106">
        <v>0</v>
      </c>
      <c r="E38" s="106">
        <v>0</v>
      </c>
      <c r="F38" s="110">
        <f t="shared" si="0"/>
        <v>4800</v>
      </c>
    </row>
    <row r="39" spans="2:6" x14ac:dyDescent="0.25">
      <c r="B39" s="2" t="s">
        <v>603</v>
      </c>
      <c r="C39" s="222">
        <v>680</v>
      </c>
      <c r="D39" s="222">
        <v>198</v>
      </c>
      <c r="E39" s="222">
        <v>-447</v>
      </c>
      <c r="F39" s="222">
        <f t="shared" si="0"/>
        <v>431</v>
      </c>
    </row>
    <row r="40" spans="2:6" ht="15.75" thickBot="1" x14ac:dyDescent="0.3">
      <c r="B40" s="58" t="s">
        <v>29</v>
      </c>
      <c r="C40" s="223">
        <v>1616</v>
      </c>
      <c r="D40" s="223">
        <v>736</v>
      </c>
      <c r="E40" s="223">
        <v>-353</v>
      </c>
      <c r="F40" s="223">
        <f t="shared" si="0"/>
        <v>1999</v>
      </c>
    </row>
    <row r="41" spans="2:6" ht="28.5" customHeight="1" thickBot="1" x14ac:dyDescent="0.3">
      <c r="B41" s="57"/>
      <c r="C41" s="221">
        <f>SUM(C9:C40)</f>
        <v>190178</v>
      </c>
      <c r="D41" s="221">
        <f>SUM(D9:D40)</f>
        <v>179346</v>
      </c>
      <c r="E41" s="221">
        <f>SUM(E9:E40)</f>
        <v>-170332</v>
      </c>
      <c r="F41" s="221">
        <f>SUM(F9:F40)</f>
        <v>199192</v>
      </c>
    </row>
    <row r="42" spans="2:6" x14ac:dyDescent="0.25">
      <c r="C42" s="5"/>
      <c r="D42" s="5"/>
      <c r="E42" s="5"/>
      <c r="F42" s="5"/>
    </row>
    <row r="43" spans="2:6" x14ac:dyDescent="0.25">
      <c r="C43" s="5"/>
      <c r="D43" s="5"/>
      <c r="E43" s="5"/>
      <c r="F43" s="5"/>
    </row>
    <row r="44" spans="2:6" x14ac:dyDescent="0.25">
      <c r="C44" s="5"/>
      <c r="D44" s="5"/>
      <c r="E44" s="5"/>
      <c r="F44" s="5"/>
    </row>
    <row r="45" spans="2:6" x14ac:dyDescent="0.25">
      <c r="C45" s="5"/>
      <c r="D45" s="5"/>
      <c r="E45" s="5"/>
      <c r="F45" s="5"/>
    </row>
    <row r="46" spans="2:6" x14ac:dyDescent="0.25">
      <c r="C46" s="5"/>
      <c r="D46" s="5"/>
      <c r="E46" s="5"/>
      <c r="F46"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J17"/>
  <sheetViews>
    <sheetView workbookViewId="0">
      <selection activeCell="A6" sqref="A6"/>
    </sheetView>
  </sheetViews>
  <sheetFormatPr defaultRowHeight="15" x14ac:dyDescent="0.25"/>
  <cols>
    <col min="2" max="2" width="38.7109375" customWidth="1"/>
    <col min="3" max="3" width="11.140625" customWidth="1"/>
    <col min="4" max="4" width="10" customWidth="1"/>
    <col min="5" max="5" width="9.140625" bestFit="1" customWidth="1"/>
    <col min="6" max="6" width="12.7109375" customWidth="1"/>
    <col min="7" max="7" width="9.5703125" customWidth="1"/>
    <col min="8" max="8" width="8.5703125" customWidth="1"/>
  </cols>
  <sheetData>
    <row r="2" spans="2:10" ht="15.75" thickBot="1" x14ac:dyDescent="0.3">
      <c r="B2" s="185" t="s">
        <v>22</v>
      </c>
      <c r="C2" s="185"/>
      <c r="D2" s="185"/>
      <c r="E2" s="185"/>
      <c r="F2" s="185"/>
      <c r="G2" s="185"/>
      <c r="H2" s="185"/>
      <c r="I2" s="192"/>
    </row>
    <row r="3" spans="2:10" ht="25.5" customHeight="1" thickBot="1" x14ac:dyDescent="0.3">
      <c r="B3" s="212" t="s">
        <v>553</v>
      </c>
      <c r="C3" s="219"/>
      <c r="D3" s="213"/>
      <c r="E3" s="213"/>
      <c r="F3" s="219"/>
      <c r="G3" s="220"/>
      <c r="H3" s="214" t="s">
        <v>30</v>
      </c>
      <c r="I3" s="192"/>
    </row>
    <row r="5" spans="2:10" x14ac:dyDescent="0.25">
      <c r="B5" s="1" t="s">
        <v>604</v>
      </c>
    </row>
    <row r="7" spans="2:10" ht="72.75" customHeight="1" x14ac:dyDescent="0.25">
      <c r="B7" s="286" t="s">
        <v>764</v>
      </c>
      <c r="C7" s="39" t="s">
        <v>757</v>
      </c>
      <c r="D7" s="39" t="s">
        <v>762</v>
      </c>
      <c r="E7" s="39" t="s">
        <v>758</v>
      </c>
      <c r="F7" s="39" t="s">
        <v>759</v>
      </c>
      <c r="G7" s="39" t="s">
        <v>760</v>
      </c>
      <c r="H7" s="39" t="s">
        <v>761</v>
      </c>
      <c r="J7" s="283"/>
    </row>
    <row r="8" spans="2:10" x14ac:dyDescent="0.25">
      <c r="B8" s="47"/>
      <c r="C8" s="39" t="s">
        <v>36</v>
      </c>
      <c r="D8" s="39" t="s">
        <v>36</v>
      </c>
      <c r="E8" s="39" t="s">
        <v>36</v>
      </c>
      <c r="F8" s="39" t="s">
        <v>36</v>
      </c>
      <c r="G8" s="39" t="s">
        <v>36</v>
      </c>
      <c r="H8" s="46"/>
    </row>
    <row r="9" spans="2:10" x14ac:dyDescent="0.25">
      <c r="B9" s="47"/>
      <c r="C9" s="39"/>
      <c r="D9" s="39"/>
      <c r="E9" s="39"/>
      <c r="F9" s="39"/>
      <c r="G9" s="39"/>
      <c r="H9" s="46"/>
    </row>
    <row r="10" spans="2:10" x14ac:dyDescent="0.25">
      <c r="B10" s="2" t="s">
        <v>42</v>
      </c>
      <c r="C10" s="28">
        <v>31433</v>
      </c>
      <c r="D10" s="28" t="s">
        <v>272</v>
      </c>
      <c r="E10" s="28">
        <v>-57</v>
      </c>
      <c r="F10" s="28">
        <v>-18178</v>
      </c>
      <c r="G10" s="28">
        <f t="shared" ref="G10:G16" si="0">SUM(C10:F10)</f>
        <v>13198</v>
      </c>
      <c r="H10" s="28">
        <v>8</v>
      </c>
    </row>
    <row r="11" spans="2:10" x14ac:dyDescent="0.25">
      <c r="B11" s="2" t="s">
        <v>43</v>
      </c>
      <c r="C11" s="28">
        <v>11054</v>
      </c>
      <c r="D11" s="28" t="s">
        <v>272</v>
      </c>
      <c r="E11" s="28">
        <v>-4175</v>
      </c>
      <c r="F11" s="28">
        <v>-350</v>
      </c>
      <c r="G11" s="28">
        <f t="shared" si="0"/>
        <v>6529</v>
      </c>
      <c r="H11" s="28">
        <v>31</v>
      </c>
    </row>
    <row r="12" spans="2:10" x14ac:dyDescent="0.25">
      <c r="B12" s="2" t="s">
        <v>763</v>
      </c>
      <c r="C12" s="28">
        <v>14222</v>
      </c>
      <c r="D12" s="28">
        <v>220</v>
      </c>
      <c r="E12" s="28">
        <v>1735</v>
      </c>
      <c r="F12" s="28">
        <v>-1370</v>
      </c>
      <c r="G12" s="28">
        <f t="shared" si="0"/>
        <v>14807</v>
      </c>
      <c r="H12" s="28">
        <v>80</v>
      </c>
      <c r="J12" s="280"/>
    </row>
    <row r="13" spans="2:10" x14ac:dyDescent="0.25">
      <c r="B13" s="2" t="s">
        <v>466</v>
      </c>
      <c r="C13" s="28">
        <v>4107</v>
      </c>
      <c r="D13" s="28" t="s">
        <v>272</v>
      </c>
      <c r="E13" s="28">
        <v>86</v>
      </c>
      <c r="F13" s="28"/>
      <c r="G13" s="28">
        <f t="shared" si="0"/>
        <v>4193</v>
      </c>
      <c r="H13" s="28">
        <v>25</v>
      </c>
    </row>
    <row r="14" spans="2:10" x14ac:dyDescent="0.25">
      <c r="B14" s="2" t="s">
        <v>44</v>
      </c>
      <c r="C14" s="28">
        <v>1787</v>
      </c>
      <c r="D14" s="28" t="s">
        <v>272</v>
      </c>
      <c r="E14" s="28">
        <v>-480</v>
      </c>
      <c r="F14" s="28">
        <v>-145</v>
      </c>
      <c r="G14" s="28">
        <f t="shared" si="0"/>
        <v>1162</v>
      </c>
      <c r="H14" s="28">
        <v>28</v>
      </c>
    </row>
    <row r="15" spans="2:10" x14ac:dyDescent="0.25">
      <c r="B15" s="2" t="s">
        <v>468</v>
      </c>
      <c r="C15" s="28">
        <v>2570</v>
      </c>
      <c r="D15" s="28" t="s">
        <v>272</v>
      </c>
      <c r="E15" s="28">
        <v>-57</v>
      </c>
      <c r="F15" s="28" t="s">
        <v>272</v>
      </c>
      <c r="G15" s="28">
        <f t="shared" si="0"/>
        <v>2513</v>
      </c>
      <c r="H15" s="28">
        <v>12</v>
      </c>
    </row>
    <row r="16" spans="2:10" ht="15.75" thickBot="1" x14ac:dyDescent="0.3">
      <c r="B16" s="64" t="s">
        <v>469</v>
      </c>
      <c r="C16" s="170">
        <v>25953</v>
      </c>
      <c r="D16" s="137">
        <v>260</v>
      </c>
      <c r="E16" s="171">
        <v>3953</v>
      </c>
      <c r="F16" s="171">
        <v>-3363</v>
      </c>
      <c r="G16" s="137">
        <f t="shared" si="0"/>
        <v>26803</v>
      </c>
      <c r="H16" s="172">
        <v>48</v>
      </c>
    </row>
    <row r="17" spans="2:8" ht="30.75" thickBot="1" x14ac:dyDescent="0.3">
      <c r="B17" s="60" t="s">
        <v>194</v>
      </c>
      <c r="C17" s="112">
        <f>SUM(C10:C16)</f>
        <v>91126</v>
      </c>
      <c r="D17" s="173">
        <f t="shared" ref="D17:H17" si="1">SUM(D10:D16)</f>
        <v>480</v>
      </c>
      <c r="E17" s="112">
        <f>SUM(E10:E16)</f>
        <v>1005</v>
      </c>
      <c r="F17" s="112">
        <f t="shared" si="1"/>
        <v>-23406</v>
      </c>
      <c r="G17" s="112">
        <f t="shared" si="1"/>
        <v>69205</v>
      </c>
      <c r="H17" s="112">
        <f t="shared" si="1"/>
        <v>232</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58529-06F1-43F8-9A1D-F538F84EAAAB}">
  <dimension ref="B2:H26"/>
  <sheetViews>
    <sheetView workbookViewId="0">
      <selection activeCell="A10" sqref="A10"/>
    </sheetView>
  </sheetViews>
  <sheetFormatPr defaultRowHeight="15" x14ac:dyDescent="0.25"/>
  <cols>
    <col min="2" max="2" width="43.5703125" customWidth="1"/>
    <col min="3" max="3" width="13.5703125" customWidth="1"/>
    <col min="4" max="4" width="13" customWidth="1"/>
    <col min="5" max="6" width="11.5703125" bestFit="1" customWidth="1"/>
  </cols>
  <sheetData>
    <row r="2" spans="2:8" ht="15.75" thickBot="1" x14ac:dyDescent="0.3">
      <c r="B2" s="185" t="s">
        <v>22</v>
      </c>
      <c r="C2" s="185"/>
      <c r="D2" s="185"/>
      <c r="E2" s="185"/>
      <c r="F2" s="185"/>
    </row>
    <row r="3" spans="2:8" ht="23.25" customHeight="1" thickBot="1" x14ac:dyDescent="0.3">
      <c r="B3" s="212" t="s">
        <v>553</v>
      </c>
      <c r="C3" s="213"/>
      <c r="D3" s="213"/>
      <c r="E3" s="220"/>
      <c r="F3" s="214" t="s">
        <v>30</v>
      </c>
    </row>
    <row r="5" spans="2:8" x14ac:dyDescent="0.25">
      <c r="B5" s="1" t="s">
        <v>606</v>
      </c>
    </row>
    <row r="7" spans="2:8" x14ac:dyDescent="0.25">
      <c r="B7" s="1" t="s">
        <v>605</v>
      </c>
    </row>
    <row r="8" spans="2:8" x14ac:dyDescent="0.25">
      <c r="B8" s="1"/>
    </row>
    <row r="9" spans="2:8" x14ac:dyDescent="0.25">
      <c r="B9" s="1"/>
    </row>
    <row r="10" spans="2:8" ht="60" x14ac:dyDescent="0.25">
      <c r="B10" s="286" t="s">
        <v>764</v>
      </c>
      <c r="C10" s="46" t="s">
        <v>765</v>
      </c>
      <c r="D10" s="39" t="s">
        <v>607</v>
      </c>
      <c r="E10" s="39" t="s">
        <v>609</v>
      </c>
      <c r="F10" s="39" t="s">
        <v>608</v>
      </c>
      <c r="H10" s="283"/>
    </row>
    <row r="11" spans="2:8" x14ac:dyDescent="0.25">
      <c r="C11" s="39" t="s">
        <v>36</v>
      </c>
      <c r="D11" s="39" t="s">
        <v>36</v>
      </c>
      <c r="E11" s="39" t="s">
        <v>36</v>
      </c>
      <c r="F11" s="39" t="s">
        <v>36</v>
      </c>
    </row>
    <row r="12" spans="2:8" x14ac:dyDescent="0.25">
      <c r="C12" s="39"/>
      <c r="D12" s="39"/>
      <c r="E12" s="39"/>
      <c r="F12" s="39"/>
    </row>
    <row r="13" spans="2:8" x14ac:dyDescent="0.25">
      <c r="B13" s="2" t="s">
        <v>610</v>
      </c>
      <c r="C13" s="226">
        <v>145034</v>
      </c>
      <c r="D13" s="98">
        <v>3478</v>
      </c>
      <c r="E13" s="34">
        <v>-9284</v>
      </c>
      <c r="F13" s="34">
        <f>SUM(C13:E13)</f>
        <v>139228</v>
      </c>
    </row>
    <row r="14" spans="2:8" ht="17.25" customHeight="1" thickBot="1" x14ac:dyDescent="0.3">
      <c r="B14" s="64" t="s">
        <v>611</v>
      </c>
      <c r="C14" s="227">
        <v>1400</v>
      </c>
      <c r="D14" s="137">
        <v>53</v>
      </c>
      <c r="E14" s="178">
        <v>-467</v>
      </c>
      <c r="F14" s="178">
        <f>SUM(C14:E14)</f>
        <v>986</v>
      </c>
    </row>
    <row r="15" spans="2:8" ht="30.75" thickBot="1" x14ac:dyDescent="0.3">
      <c r="B15" s="67" t="s">
        <v>197</v>
      </c>
      <c r="C15" s="224">
        <f>SUM(C13:C14)</f>
        <v>146434</v>
      </c>
      <c r="D15" s="224">
        <f>SUM(D13:D14)</f>
        <v>3531</v>
      </c>
      <c r="E15" s="225">
        <f>SUM(E13:E14)</f>
        <v>-9751</v>
      </c>
      <c r="F15" s="225">
        <f>SUM(F13:F14)</f>
        <v>140214</v>
      </c>
    </row>
    <row r="19" spans="2:8" x14ac:dyDescent="0.25">
      <c r="B19" s="1" t="s">
        <v>612</v>
      </c>
    </row>
    <row r="21" spans="2:8" ht="45" x14ac:dyDescent="0.25">
      <c r="B21" s="301" t="s">
        <v>713</v>
      </c>
      <c r="C21" s="39"/>
      <c r="D21" s="39" t="s">
        <v>613</v>
      </c>
      <c r="E21" s="39" t="s">
        <v>766</v>
      </c>
      <c r="F21" s="39" t="s">
        <v>608</v>
      </c>
      <c r="H21" s="283"/>
    </row>
    <row r="22" spans="2:8" x14ac:dyDescent="0.25">
      <c r="C22" s="39"/>
      <c r="D22" s="39" t="s">
        <v>36</v>
      </c>
      <c r="E22" s="39" t="s">
        <v>36</v>
      </c>
      <c r="F22" s="39" t="s">
        <v>36</v>
      </c>
    </row>
    <row r="23" spans="2:8" x14ac:dyDescent="0.25">
      <c r="C23" s="39"/>
      <c r="D23" s="39"/>
      <c r="E23" s="39"/>
      <c r="F23" s="39"/>
    </row>
    <row r="24" spans="2:8" x14ac:dyDescent="0.25">
      <c r="B24" s="2" t="s">
        <v>44</v>
      </c>
      <c r="C24" s="43"/>
      <c r="D24" s="43">
        <v>0</v>
      </c>
      <c r="E24" s="98">
        <v>2641</v>
      </c>
      <c r="F24" s="30">
        <f>SUM(C24:E24)</f>
        <v>2641</v>
      </c>
    </row>
    <row r="25" spans="2:8" ht="15.75" thickBot="1" x14ac:dyDescent="0.3">
      <c r="B25" s="64" t="s">
        <v>614</v>
      </c>
      <c r="C25" s="227"/>
      <c r="D25" s="227">
        <v>0</v>
      </c>
      <c r="E25" s="137">
        <v>18854</v>
      </c>
      <c r="F25" s="178">
        <f>SUM(C25:E25)</f>
        <v>18854</v>
      </c>
    </row>
    <row r="26" spans="2:8" ht="30.75" thickBot="1" x14ac:dyDescent="0.3">
      <c r="B26" s="67" t="s">
        <v>197</v>
      </c>
      <c r="C26" s="224"/>
      <c r="D26" s="224">
        <f>SUM(D24:D25)</f>
        <v>0</v>
      </c>
      <c r="E26" s="224">
        <f>SUM(E24:E25)</f>
        <v>21495</v>
      </c>
      <c r="F26" s="225">
        <f>SUM(F24:F25)</f>
        <v>21495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37"/>
  <sheetViews>
    <sheetView workbookViewId="0">
      <selection activeCell="H2" sqref="H2"/>
    </sheetView>
  </sheetViews>
  <sheetFormatPr defaultRowHeight="15" x14ac:dyDescent="0.25"/>
  <cols>
    <col min="2" max="2" width="52.140625" customWidth="1"/>
    <col min="3" max="3" width="7.42578125" customWidth="1"/>
    <col min="4" max="4" width="11.28515625" customWidth="1"/>
    <col min="5" max="5" width="10.85546875" customWidth="1"/>
    <col min="6" max="6" width="11.140625" customWidth="1"/>
  </cols>
  <sheetData>
    <row r="2" spans="2:8" ht="15.75" thickBot="1" x14ac:dyDescent="0.3">
      <c r="B2" s="185" t="s">
        <v>737</v>
      </c>
      <c r="C2" s="57"/>
      <c r="D2" s="57"/>
      <c r="E2" s="57"/>
      <c r="F2" s="57"/>
      <c r="G2" s="1"/>
      <c r="H2" s="280"/>
    </row>
    <row r="3" spans="2:8" ht="26.25" customHeight="1" x14ac:dyDescent="0.25">
      <c r="B3" s="186" t="s">
        <v>522</v>
      </c>
      <c r="C3" s="6"/>
      <c r="D3" s="38"/>
      <c r="E3" s="188"/>
      <c r="F3" s="187" t="s">
        <v>343</v>
      </c>
      <c r="G3" s="1"/>
    </row>
    <row r="4" spans="2:8" x14ac:dyDescent="0.25">
      <c r="D4" s="22"/>
      <c r="E4" s="22"/>
      <c r="F4" s="22"/>
    </row>
    <row r="5" spans="2:8" x14ac:dyDescent="0.25">
      <c r="D5" s="24">
        <v>2023</v>
      </c>
      <c r="E5" s="24">
        <v>2023</v>
      </c>
      <c r="F5" s="24">
        <v>2022</v>
      </c>
    </row>
    <row r="6" spans="2:8" ht="59.25" customHeight="1" x14ac:dyDescent="0.25">
      <c r="D6" s="51" t="s">
        <v>523</v>
      </c>
      <c r="E6" s="51" t="s">
        <v>524</v>
      </c>
      <c r="F6" s="39" t="s">
        <v>736</v>
      </c>
      <c r="H6" s="281"/>
    </row>
    <row r="7" spans="2:8" x14ac:dyDescent="0.25">
      <c r="B7" s="1" t="s">
        <v>4</v>
      </c>
    </row>
    <row r="8" spans="2:8" x14ac:dyDescent="0.25">
      <c r="B8" s="40" t="s">
        <v>515</v>
      </c>
      <c r="D8" s="25">
        <v>1519233</v>
      </c>
      <c r="E8" s="25">
        <v>1519233</v>
      </c>
      <c r="F8" s="25">
        <v>1480118</v>
      </c>
    </row>
    <row r="9" spans="2:8" ht="15.75" thickBot="1" x14ac:dyDescent="0.3">
      <c r="B9" s="58" t="s">
        <v>516</v>
      </c>
      <c r="C9" s="58"/>
      <c r="D9" s="65">
        <v>560464</v>
      </c>
      <c r="E9" s="65">
        <v>573554</v>
      </c>
      <c r="F9" s="65">
        <v>477881</v>
      </c>
    </row>
    <row r="10" spans="2:8" ht="28.5" customHeight="1" thickBot="1" x14ac:dyDescent="0.3">
      <c r="B10" s="158"/>
      <c r="C10" s="158"/>
      <c r="D10" s="159">
        <f>SUM(D8:D9)</f>
        <v>2079697</v>
      </c>
      <c r="E10" s="159">
        <f>SUM(E8:E9)</f>
        <v>2092787</v>
      </c>
      <c r="F10" s="159">
        <f>SUM(F8:F9)</f>
        <v>1957999</v>
      </c>
    </row>
    <row r="11" spans="2:8" ht="21" customHeight="1" x14ac:dyDescent="0.25">
      <c r="D11" s="25"/>
      <c r="E11" s="25"/>
      <c r="F11" s="25"/>
    </row>
    <row r="12" spans="2:8" ht="30" x14ac:dyDescent="0.25">
      <c r="B12" s="105" t="s">
        <v>5</v>
      </c>
      <c r="D12" s="25"/>
      <c r="E12" s="25"/>
      <c r="F12" s="25"/>
    </row>
    <row r="13" spans="2:8" x14ac:dyDescent="0.25">
      <c r="B13" s="2" t="s">
        <v>517</v>
      </c>
      <c r="D13" s="25">
        <v>135725</v>
      </c>
      <c r="E13" s="25">
        <v>177038</v>
      </c>
      <c r="F13" s="25">
        <v>158312</v>
      </c>
    </row>
    <row r="14" spans="2:8" x14ac:dyDescent="0.25">
      <c r="B14" s="2" t="s">
        <v>518</v>
      </c>
      <c r="D14" s="25">
        <v>147430</v>
      </c>
      <c r="E14" s="25">
        <v>144220</v>
      </c>
      <c r="F14" s="25">
        <v>137236</v>
      </c>
    </row>
    <row r="15" spans="2:8" x14ac:dyDescent="0.25">
      <c r="B15" s="2" t="s">
        <v>519</v>
      </c>
      <c r="D15" s="25">
        <v>103725</v>
      </c>
      <c r="E15" s="25">
        <v>98751</v>
      </c>
      <c r="F15" s="25">
        <v>96638</v>
      </c>
    </row>
    <row r="16" spans="2:8" x14ac:dyDescent="0.25">
      <c r="B16" s="2" t="s">
        <v>215</v>
      </c>
      <c r="D16" s="25">
        <v>610</v>
      </c>
      <c r="E16" s="25">
        <v>4794</v>
      </c>
      <c r="F16" s="25">
        <v>5145</v>
      </c>
    </row>
    <row r="17" spans="2:6" x14ac:dyDescent="0.25">
      <c r="B17" s="2" t="s">
        <v>520</v>
      </c>
      <c r="D17" s="25">
        <v>21615</v>
      </c>
      <c r="E17" s="25">
        <v>38037</v>
      </c>
      <c r="F17" s="25">
        <v>42510</v>
      </c>
    </row>
    <row r="18" spans="2:6" x14ac:dyDescent="0.25">
      <c r="B18" s="2" t="s">
        <v>216</v>
      </c>
      <c r="D18" s="25">
        <v>181840</v>
      </c>
      <c r="E18" s="25">
        <v>193154</v>
      </c>
      <c r="F18" s="25">
        <v>180422</v>
      </c>
    </row>
    <row r="19" spans="2:6" ht="15.75" thickBot="1" x14ac:dyDescent="0.3">
      <c r="B19" s="64" t="s">
        <v>217</v>
      </c>
      <c r="C19" s="58"/>
      <c r="D19" s="65">
        <v>42987</v>
      </c>
      <c r="E19" s="65">
        <v>46216</v>
      </c>
      <c r="F19" s="65">
        <v>40574</v>
      </c>
    </row>
    <row r="20" spans="2:6" ht="30" x14ac:dyDescent="0.25">
      <c r="B20" s="2" t="s">
        <v>197</v>
      </c>
      <c r="D20" s="27">
        <f>SUM(D13:D19)</f>
        <v>633932</v>
      </c>
      <c r="E20" s="27">
        <f>SUM(E13:E19)</f>
        <v>702210</v>
      </c>
      <c r="F20" s="27">
        <f>SUM(F13:F19)</f>
        <v>660837</v>
      </c>
    </row>
    <row r="21" spans="2:6" ht="23.25" customHeight="1" thickBot="1" x14ac:dyDescent="0.3">
      <c r="B21" s="64" t="s">
        <v>303</v>
      </c>
      <c r="C21" s="58"/>
      <c r="D21" s="65">
        <v>3000</v>
      </c>
      <c r="E21" s="65">
        <v>9473</v>
      </c>
      <c r="F21" s="65">
        <v>15876</v>
      </c>
    </row>
    <row r="22" spans="2:6" ht="28.5" customHeight="1" thickBot="1" x14ac:dyDescent="0.3">
      <c r="B22" s="158"/>
      <c r="C22" s="158"/>
      <c r="D22" s="159">
        <f>SUM(D20:D21,D10)</f>
        <v>2716629</v>
      </c>
      <c r="E22" s="159">
        <f>SUM(E20:E21,E10)</f>
        <v>2804470</v>
      </c>
      <c r="F22" s="159">
        <f>SUM(F20:F21,F10)</f>
        <v>2634712</v>
      </c>
    </row>
    <row r="23" spans="2:6" x14ac:dyDescent="0.25">
      <c r="D23" s="25"/>
      <c r="E23" s="25"/>
      <c r="F23" s="25"/>
    </row>
    <row r="24" spans="2:6" x14ac:dyDescent="0.25">
      <c r="B24" s="1" t="s">
        <v>521</v>
      </c>
      <c r="D24" s="25"/>
      <c r="E24" s="25"/>
      <c r="F24" s="25"/>
    </row>
    <row r="25" spans="2:6" x14ac:dyDescent="0.25">
      <c r="B25" s="2" t="s">
        <v>218</v>
      </c>
      <c r="D25" s="25">
        <v>185271</v>
      </c>
      <c r="E25" s="25">
        <v>192012</v>
      </c>
      <c r="F25" s="25">
        <v>191480</v>
      </c>
    </row>
    <row r="26" spans="2:6" x14ac:dyDescent="0.25">
      <c r="B26" s="2" t="s">
        <v>219</v>
      </c>
      <c r="D26" s="25">
        <v>478959</v>
      </c>
      <c r="E26" s="25">
        <v>498960</v>
      </c>
      <c r="F26" s="25">
        <v>453973</v>
      </c>
    </row>
    <row r="27" spans="2:6" x14ac:dyDescent="0.25">
      <c r="B27" s="2" t="s">
        <v>220</v>
      </c>
      <c r="D27" s="25">
        <v>428811</v>
      </c>
      <c r="E27" s="25">
        <v>445290</v>
      </c>
      <c r="F27" s="25">
        <v>422947</v>
      </c>
    </row>
    <row r="28" spans="2:6" x14ac:dyDescent="0.25">
      <c r="B28" s="2" t="s">
        <v>305</v>
      </c>
      <c r="D28" s="25">
        <v>685232</v>
      </c>
      <c r="E28" s="25">
        <v>734919</v>
      </c>
      <c r="F28" s="25">
        <v>708793</v>
      </c>
    </row>
    <row r="29" spans="2:6" x14ac:dyDescent="0.25">
      <c r="B29" s="2" t="s">
        <v>304</v>
      </c>
      <c r="D29" s="25">
        <v>109895</v>
      </c>
      <c r="E29" s="25">
        <v>109552</v>
      </c>
      <c r="F29" s="25">
        <v>108098</v>
      </c>
    </row>
    <row r="30" spans="2:6" x14ac:dyDescent="0.25">
      <c r="B30" s="2" t="s">
        <v>221</v>
      </c>
      <c r="D30" s="25">
        <v>137676</v>
      </c>
      <c r="E30" s="25">
        <v>147007</v>
      </c>
      <c r="F30" s="25">
        <v>141300</v>
      </c>
    </row>
    <row r="31" spans="2:6" x14ac:dyDescent="0.25">
      <c r="B31" s="2" t="s">
        <v>222</v>
      </c>
      <c r="D31" s="106">
        <v>520369</v>
      </c>
      <c r="E31" s="106">
        <v>545410</v>
      </c>
      <c r="F31" s="106">
        <v>524809</v>
      </c>
    </row>
    <row r="32" spans="2:6" ht="15.75" thickBot="1" x14ac:dyDescent="0.3">
      <c r="B32" s="64" t="s">
        <v>223</v>
      </c>
      <c r="C32" s="58"/>
      <c r="D32" s="65">
        <v>25435</v>
      </c>
      <c r="E32" s="65">
        <v>25246</v>
      </c>
      <c r="F32" s="65">
        <v>24524</v>
      </c>
    </row>
    <row r="33" spans="2:6" ht="25.5" customHeight="1" thickBot="1" x14ac:dyDescent="0.3">
      <c r="B33" s="158"/>
      <c r="C33" s="158"/>
      <c r="D33" s="159">
        <f>SUM(D25:D32)</f>
        <v>2571648</v>
      </c>
      <c r="E33" s="159">
        <f>SUM(E25:E32)</f>
        <v>2698396</v>
      </c>
      <c r="F33" s="159">
        <f>SUM(F25:F32)</f>
        <v>2575924</v>
      </c>
    </row>
    <row r="34" spans="2:6" x14ac:dyDescent="0.25">
      <c r="D34" s="113"/>
      <c r="E34" s="113"/>
      <c r="F34" s="113"/>
    </row>
    <row r="35" spans="2:6" ht="15.75" thickBot="1" x14ac:dyDescent="0.3">
      <c r="B35" s="57" t="s">
        <v>448</v>
      </c>
      <c r="C35" s="58"/>
      <c r="D35" s="68">
        <f>D22-D33</f>
        <v>144981</v>
      </c>
      <c r="E35" s="68">
        <f>E22-E33</f>
        <v>106074</v>
      </c>
      <c r="F35" s="68">
        <f>F22-F33</f>
        <v>58788</v>
      </c>
    </row>
    <row r="36" spans="2:6" ht="30.75" customHeight="1" thickBot="1" x14ac:dyDescent="0.3">
      <c r="B36" s="157" t="s">
        <v>697</v>
      </c>
      <c r="C36" s="158"/>
      <c r="D36" s="159">
        <v>2302493</v>
      </c>
      <c r="E36" s="159">
        <v>2302493</v>
      </c>
      <c r="F36" s="159">
        <v>2243705</v>
      </c>
    </row>
    <row r="37" spans="2:6" ht="30.75" thickBot="1" x14ac:dyDescent="0.3">
      <c r="B37" s="67" t="s">
        <v>698</v>
      </c>
      <c r="C37" s="57"/>
      <c r="D37" s="68">
        <f>+D35+D36</f>
        <v>2447474</v>
      </c>
      <c r="E37" s="68">
        <f>+E35+E36</f>
        <v>2408567</v>
      </c>
      <c r="F37" s="68">
        <f>+F35+F36</f>
        <v>2302493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L26"/>
  <sheetViews>
    <sheetView workbookViewId="0">
      <selection activeCell="H17" sqref="H17"/>
    </sheetView>
  </sheetViews>
  <sheetFormatPr defaultRowHeight="15" x14ac:dyDescent="0.25"/>
  <cols>
    <col min="2" max="2" width="59.140625" customWidth="1"/>
    <col min="3" max="3" width="7" customWidth="1"/>
    <col min="4" max="4" width="13.28515625" customWidth="1"/>
    <col min="5" max="5" width="11.85546875" customWidth="1"/>
    <col min="12" max="12" width="10.5703125" bestFit="1" customWidth="1"/>
  </cols>
  <sheetData>
    <row r="2" spans="2:12" ht="15.75" thickBot="1" x14ac:dyDescent="0.3">
      <c r="B2" s="228" t="s">
        <v>22</v>
      </c>
      <c r="C2" s="228"/>
      <c r="D2" s="228"/>
      <c r="E2" s="228"/>
    </row>
    <row r="3" spans="2:12" ht="23.25" customHeight="1" thickBot="1" x14ac:dyDescent="0.3">
      <c r="B3" s="212" t="s">
        <v>553</v>
      </c>
      <c r="C3" s="213"/>
      <c r="D3" s="213"/>
      <c r="E3" s="214" t="s">
        <v>30</v>
      </c>
    </row>
    <row r="5" spans="2:12" x14ac:dyDescent="0.25">
      <c r="B5" s="1" t="s">
        <v>296</v>
      </c>
      <c r="D5" s="1"/>
      <c r="E5" s="1"/>
    </row>
    <row r="6" spans="2:12" x14ac:dyDescent="0.25">
      <c r="B6" s="1"/>
      <c r="D6" s="1"/>
      <c r="E6" s="1"/>
    </row>
    <row r="7" spans="2:12" x14ac:dyDescent="0.25">
      <c r="D7" s="89" t="s">
        <v>494</v>
      </c>
      <c r="E7" s="166" t="s">
        <v>302</v>
      </c>
    </row>
    <row r="8" spans="2:12" x14ac:dyDescent="0.25">
      <c r="D8" s="39" t="s">
        <v>36</v>
      </c>
      <c r="E8" s="39" t="s">
        <v>36</v>
      </c>
    </row>
    <row r="9" spans="2:12" x14ac:dyDescent="0.25">
      <c r="B9" s="1" t="s">
        <v>652</v>
      </c>
    </row>
    <row r="10" spans="2:12" ht="18.75" customHeight="1" thickBot="1" x14ac:dyDescent="0.3">
      <c r="B10" s="64" t="s">
        <v>615</v>
      </c>
      <c r="C10" s="58"/>
      <c r="D10" s="65">
        <v>-189387</v>
      </c>
      <c r="E10" s="65">
        <v>-110494</v>
      </c>
    </row>
    <row r="11" spans="2:12" ht="30.75" thickBot="1" x14ac:dyDescent="0.3">
      <c r="B11" s="179" t="s">
        <v>197</v>
      </c>
      <c r="C11" s="158"/>
      <c r="D11" s="159">
        <f>SUM(D10:D10)</f>
        <v>-189387</v>
      </c>
      <c r="E11" s="159">
        <f>SUM(E10:E10)</f>
        <v>-110494</v>
      </c>
    </row>
    <row r="12" spans="2:12" x14ac:dyDescent="0.25">
      <c r="B12" s="2"/>
      <c r="D12" s="113"/>
      <c r="E12" s="113"/>
    </row>
    <row r="13" spans="2:12" x14ac:dyDescent="0.25">
      <c r="B13" s="1" t="s">
        <v>212</v>
      </c>
      <c r="D13" s="25"/>
      <c r="E13" s="25"/>
    </row>
    <row r="14" spans="2:12" x14ac:dyDescent="0.25">
      <c r="B14" t="s">
        <v>297</v>
      </c>
      <c r="D14" s="25">
        <v>37258</v>
      </c>
      <c r="E14" s="25">
        <v>82105</v>
      </c>
    </row>
    <row r="15" spans="2:12" ht="15.75" thickBot="1" x14ac:dyDescent="0.3">
      <c r="B15" s="58" t="s">
        <v>298</v>
      </c>
      <c r="C15" s="58"/>
      <c r="D15" s="65">
        <v>29843</v>
      </c>
      <c r="E15" s="65">
        <v>24879</v>
      </c>
      <c r="L15" s="5"/>
    </row>
    <row r="16" spans="2:12" ht="30.75" thickBot="1" x14ac:dyDescent="0.3">
      <c r="B16" s="179" t="s">
        <v>197</v>
      </c>
      <c r="C16" s="158"/>
      <c r="D16" s="159">
        <f>SUM(D14:D15)</f>
        <v>67101</v>
      </c>
      <c r="E16" s="159">
        <f>SUM(E14:E15)</f>
        <v>106984</v>
      </c>
      <c r="L16" s="5"/>
    </row>
    <row r="17" spans="2:12" ht="29.25" customHeight="1" thickBot="1" x14ac:dyDescent="0.3">
      <c r="B17" s="64" t="s">
        <v>197</v>
      </c>
      <c r="C17" s="58"/>
      <c r="D17" s="68">
        <f>D16+D11</f>
        <v>-122286</v>
      </c>
      <c r="E17" s="68">
        <f>E16+E11</f>
        <v>-3510</v>
      </c>
      <c r="L17" s="5"/>
    </row>
    <row r="19" spans="2:12" ht="28.5" customHeight="1" x14ac:dyDescent="0.25">
      <c r="B19" s="275" t="s">
        <v>46</v>
      </c>
      <c r="C19" s="275"/>
      <c r="D19" s="275"/>
      <c r="E19" s="275"/>
      <c r="F19" s="18"/>
    </row>
    <row r="20" spans="2:12" x14ac:dyDescent="0.25">
      <c r="E20" s="24" t="s">
        <v>170</v>
      </c>
    </row>
    <row r="21" spans="2:12" x14ac:dyDescent="0.25">
      <c r="E21" s="24"/>
    </row>
    <row r="22" spans="2:12" x14ac:dyDescent="0.25">
      <c r="D22">
        <v>2024</v>
      </c>
      <c r="E22" s="50">
        <v>31949</v>
      </c>
    </row>
    <row r="23" spans="2:12" ht="15.75" thickBot="1" x14ac:dyDescent="0.3">
      <c r="B23" s="58"/>
      <c r="C23" s="58"/>
      <c r="D23" s="58">
        <v>2025</v>
      </c>
      <c r="E23" s="229">
        <v>5309</v>
      </c>
    </row>
    <row r="24" spans="2:12" ht="29.25" customHeight="1" thickBot="1" x14ac:dyDescent="0.3">
      <c r="B24" s="64" t="s">
        <v>197</v>
      </c>
      <c r="C24" s="58"/>
      <c r="D24" s="58"/>
      <c r="E24" s="68">
        <f>SUM(E19:E23)</f>
        <v>37258</v>
      </c>
    </row>
    <row r="25" spans="2:12" x14ac:dyDescent="0.25">
      <c r="D25" s="15"/>
    </row>
    <row r="26" spans="2:12" x14ac:dyDescent="0.25">
      <c r="D26" s="15"/>
    </row>
  </sheetData>
  <mergeCells count="1">
    <mergeCell ref="B19:E1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G34"/>
  <sheetViews>
    <sheetView workbookViewId="0"/>
  </sheetViews>
  <sheetFormatPr defaultRowHeight="15" x14ac:dyDescent="0.25"/>
  <cols>
    <col min="2" max="2" width="60.140625" customWidth="1"/>
    <col min="3" max="3" width="7.140625" customWidth="1"/>
    <col min="4" max="4" width="14.42578125" customWidth="1"/>
    <col min="5" max="5" width="14.5703125" customWidth="1"/>
  </cols>
  <sheetData>
    <row r="2" spans="2:5" ht="15.75" thickBot="1" x14ac:dyDescent="0.3">
      <c r="B2" s="228" t="s">
        <v>22</v>
      </c>
      <c r="C2" s="228"/>
      <c r="D2" s="228"/>
      <c r="E2" s="228"/>
    </row>
    <row r="3" spans="2:5" ht="22.5" customHeight="1" x14ac:dyDescent="0.25">
      <c r="B3" s="186" t="s">
        <v>553</v>
      </c>
      <c r="C3" s="205"/>
      <c r="D3" s="205"/>
      <c r="E3" s="208" t="s">
        <v>30</v>
      </c>
    </row>
    <row r="4" spans="2:5" ht="30" x14ac:dyDescent="0.25">
      <c r="B4" s="7" t="s">
        <v>245</v>
      </c>
    </row>
    <row r="5" spans="2:5" x14ac:dyDescent="0.25">
      <c r="B5" s="7"/>
    </row>
    <row r="6" spans="2:5" x14ac:dyDescent="0.25">
      <c r="D6" s="89" t="s">
        <v>494</v>
      </c>
      <c r="E6" s="166" t="s">
        <v>302</v>
      </c>
    </row>
    <row r="7" spans="2:5" x14ac:dyDescent="0.25">
      <c r="D7" s="39" t="s">
        <v>36</v>
      </c>
      <c r="E7" s="39" t="s">
        <v>36</v>
      </c>
    </row>
    <row r="8" spans="2:5" x14ac:dyDescent="0.25">
      <c r="D8" s="39"/>
      <c r="E8" s="39"/>
    </row>
    <row r="9" spans="2:5" ht="45" x14ac:dyDescent="0.25">
      <c r="B9" s="115" t="s">
        <v>616</v>
      </c>
      <c r="D9" s="28">
        <v>3441</v>
      </c>
      <c r="E9" s="28">
        <v>3959</v>
      </c>
    </row>
    <row r="10" spans="2:5" ht="69.75" customHeight="1" x14ac:dyDescent="0.25">
      <c r="B10" s="115" t="s">
        <v>617</v>
      </c>
      <c r="D10" s="25">
        <v>543</v>
      </c>
      <c r="E10" s="25">
        <v>686</v>
      </c>
    </row>
    <row r="11" spans="2:5" ht="72.75" customHeight="1" x14ac:dyDescent="0.25">
      <c r="B11" s="115" t="s">
        <v>618</v>
      </c>
      <c r="D11" s="25">
        <v>110</v>
      </c>
      <c r="E11" s="25">
        <v>197</v>
      </c>
    </row>
    <row r="12" spans="2:5" ht="36.75" customHeight="1" x14ac:dyDescent="0.25">
      <c r="B12" s="115" t="s">
        <v>619</v>
      </c>
      <c r="D12" s="25">
        <v>180022</v>
      </c>
      <c r="E12" s="25">
        <v>180022</v>
      </c>
    </row>
    <row r="13" spans="2:5" ht="36" customHeight="1" x14ac:dyDescent="0.25">
      <c r="B13" s="115" t="s">
        <v>620</v>
      </c>
      <c r="D13" s="25">
        <v>90000</v>
      </c>
      <c r="E13" s="25">
        <v>90000</v>
      </c>
    </row>
    <row r="14" spans="2:5" ht="52.5" customHeight="1" x14ac:dyDescent="0.25">
      <c r="B14" s="115" t="s">
        <v>621</v>
      </c>
      <c r="D14" s="25">
        <v>98109</v>
      </c>
      <c r="E14" s="25">
        <v>101403</v>
      </c>
    </row>
    <row r="15" spans="2:5" ht="71.25" customHeight="1" thickBot="1" x14ac:dyDescent="0.3">
      <c r="B15" s="231" t="s">
        <v>345</v>
      </c>
      <c r="C15" s="58"/>
      <c r="D15" s="65">
        <v>185056</v>
      </c>
      <c r="E15" s="65">
        <v>180180</v>
      </c>
    </row>
    <row r="16" spans="2:5" ht="21" customHeight="1" x14ac:dyDescent="0.25">
      <c r="B16" s="16"/>
      <c r="D16" s="27">
        <f>SUM(D9:D15)</f>
        <v>557281</v>
      </c>
      <c r="E16" s="27">
        <f>SUM(E9:E15)</f>
        <v>556447</v>
      </c>
    </row>
    <row r="17" spans="2:7" ht="27" customHeight="1" thickBot="1" x14ac:dyDescent="0.3">
      <c r="B17" s="302" t="s">
        <v>767</v>
      </c>
      <c r="C17" s="58"/>
      <c r="D17" s="230">
        <v>-3014</v>
      </c>
      <c r="E17" s="230">
        <v>-3131</v>
      </c>
    </row>
    <row r="18" spans="2:7" ht="23.25" customHeight="1" x14ac:dyDescent="0.25">
      <c r="B18" s="1" t="s">
        <v>768</v>
      </c>
      <c r="D18" s="113">
        <f>D17+D16</f>
        <v>554267</v>
      </c>
      <c r="E18" s="113">
        <f>E17+E16</f>
        <v>553316</v>
      </c>
      <c r="G18" s="280"/>
    </row>
    <row r="19" spans="2:7" ht="27" customHeight="1" thickBot="1" x14ac:dyDescent="0.3">
      <c r="B19" s="67" t="s">
        <v>246</v>
      </c>
      <c r="C19" s="58"/>
      <c r="D19" s="68">
        <v>15545</v>
      </c>
      <c r="E19" s="68">
        <v>15950</v>
      </c>
    </row>
    <row r="20" spans="2:7" ht="25.5" customHeight="1" thickBot="1" x14ac:dyDescent="0.3">
      <c r="B20" s="57" t="s">
        <v>284</v>
      </c>
      <c r="C20" s="58"/>
      <c r="D20" s="68">
        <f>D19+D18</f>
        <v>569812</v>
      </c>
      <c r="E20" s="68">
        <f>E19+E18</f>
        <v>569266</v>
      </c>
    </row>
    <row r="25" spans="2:7" ht="28.5" customHeight="1" x14ac:dyDescent="0.25">
      <c r="B25" s="275" t="s">
        <v>622</v>
      </c>
      <c r="C25" s="275"/>
      <c r="D25" s="275"/>
      <c r="E25" s="275"/>
      <c r="F25" s="275"/>
    </row>
    <row r="26" spans="2:7" x14ac:dyDescent="0.25">
      <c r="E26" s="1" t="s">
        <v>299</v>
      </c>
    </row>
    <row r="27" spans="2:7" x14ac:dyDescent="0.25">
      <c r="E27" s="1"/>
    </row>
    <row r="28" spans="2:7" x14ac:dyDescent="0.25">
      <c r="C28" s="56">
        <v>2024</v>
      </c>
      <c r="D28" s="56"/>
      <c r="E28" s="5">
        <v>10143</v>
      </c>
    </row>
    <row r="29" spans="2:7" x14ac:dyDescent="0.25">
      <c r="C29" s="56">
        <v>2025</v>
      </c>
      <c r="D29" s="56"/>
      <c r="E29" s="5">
        <v>10561</v>
      </c>
    </row>
    <row r="30" spans="2:7" x14ac:dyDescent="0.25">
      <c r="C30" s="56">
        <v>2026</v>
      </c>
      <c r="D30" s="56"/>
      <c r="E30" s="5">
        <v>26006</v>
      </c>
    </row>
    <row r="31" spans="2:7" x14ac:dyDescent="0.25">
      <c r="C31" s="56">
        <v>2027</v>
      </c>
      <c r="D31" s="56"/>
      <c r="E31" s="5">
        <v>11459</v>
      </c>
    </row>
    <row r="32" spans="2:7" x14ac:dyDescent="0.25">
      <c r="C32" s="56">
        <v>2028</v>
      </c>
      <c r="D32" s="56"/>
      <c r="E32" s="5">
        <v>12202</v>
      </c>
    </row>
    <row r="33" spans="2:5" ht="15.75" thickBot="1" x14ac:dyDescent="0.3">
      <c r="B33" s="57"/>
      <c r="C33" s="193" t="s">
        <v>623</v>
      </c>
      <c r="D33" s="58"/>
      <c r="E33" s="140">
        <v>486910</v>
      </c>
    </row>
    <row r="34" spans="2:5" ht="22.5" customHeight="1" thickBot="1" x14ac:dyDescent="0.3">
      <c r="B34" s="67" t="s">
        <v>197</v>
      </c>
      <c r="C34" s="58"/>
      <c r="D34" s="58"/>
      <c r="E34" s="59">
        <f>SUM(E28:E33)</f>
        <v>557281</v>
      </c>
    </row>
  </sheetData>
  <mergeCells count="1">
    <mergeCell ref="B25:F2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G19"/>
  <sheetViews>
    <sheetView workbookViewId="0">
      <selection activeCell="G6" sqref="G6"/>
    </sheetView>
  </sheetViews>
  <sheetFormatPr defaultRowHeight="15" x14ac:dyDescent="0.25"/>
  <cols>
    <col min="2" max="2" width="61.5703125" customWidth="1"/>
    <col min="3" max="3" width="15.28515625" customWidth="1"/>
    <col min="4" max="4" width="10.5703125" bestFit="1" customWidth="1"/>
    <col min="5" max="5" width="10.5703125" customWidth="1"/>
  </cols>
  <sheetData>
    <row r="1" spans="2:7" x14ac:dyDescent="0.25">
      <c r="B1" s="192"/>
      <c r="C1" s="192"/>
      <c r="D1" s="192"/>
      <c r="E1" s="192"/>
    </row>
    <row r="2" spans="2:7" ht="15.75" thickBot="1" x14ac:dyDescent="0.3">
      <c r="B2" s="228" t="s">
        <v>22</v>
      </c>
      <c r="C2" s="228"/>
      <c r="D2" s="228"/>
      <c r="E2" s="228"/>
    </row>
    <row r="3" spans="2:7" ht="30" x14ac:dyDescent="0.25">
      <c r="B3" s="186" t="s">
        <v>553</v>
      </c>
      <c r="C3" s="205"/>
      <c r="D3" s="205"/>
      <c r="E3" s="208" t="s">
        <v>30</v>
      </c>
    </row>
    <row r="4" spans="2:7" x14ac:dyDescent="0.25">
      <c r="B4" s="7"/>
      <c r="C4" s="106"/>
      <c r="D4" s="106"/>
      <c r="E4" s="106"/>
    </row>
    <row r="5" spans="2:7" x14ac:dyDescent="0.25">
      <c r="B5" s="1" t="s">
        <v>48</v>
      </c>
    </row>
    <row r="6" spans="2:7" ht="30" x14ac:dyDescent="0.25">
      <c r="D6" s="160" t="s">
        <v>494</v>
      </c>
      <c r="E6" s="163" t="s">
        <v>714</v>
      </c>
      <c r="G6" s="280"/>
    </row>
    <row r="7" spans="2:7" x14ac:dyDescent="0.25">
      <c r="D7" s="39" t="s">
        <v>36</v>
      </c>
      <c r="E7" s="39" t="s">
        <v>36</v>
      </c>
    </row>
    <row r="9" spans="2:7" x14ac:dyDescent="0.25">
      <c r="B9" t="s">
        <v>624</v>
      </c>
      <c r="D9" s="30">
        <v>486806</v>
      </c>
      <c r="E9" s="30">
        <v>365922</v>
      </c>
    </row>
    <row r="10" spans="2:7" x14ac:dyDescent="0.25">
      <c r="B10" t="s">
        <v>625</v>
      </c>
      <c r="D10" s="25">
        <v>557281</v>
      </c>
      <c r="E10" s="25">
        <v>556447</v>
      </c>
    </row>
    <row r="11" spans="2:7" ht="18" customHeight="1" x14ac:dyDescent="0.25">
      <c r="B11" s="2" t="s">
        <v>626</v>
      </c>
      <c r="D11" s="25">
        <v>15545</v>
      </c>
      <c r="E11" s="25">
        <v>15950</v>
      </c>
    </row>
    <row r="12" spans="2:7" ht="15.75" thickBot="1" x14ac:dyDescent="0.3">
      <c r="B12" s="58" t="s">
        <v>627</v>
      </c>
      <c r="C12" s="58"/>
      <c r="D12" s="65">
        <v>5732</v>
      </c>
      <c r="E12" s="65">
        <v>7339</v>
      </c>
    </row>
    <row r="13" spans="2:7" ht="22.5" customHeight="1" x14ac:dyDescent="0.25">
      <c r="D13" s="27">
        <f>SUM(D9:D12)</f>
        <v>1065364</v>
      </c>
      <c r="E13" s="27">
        <f>SUM(E9:E12)</f>
        <v>945658</v>
      </c>
    </row>
    <row r="14" spans="2:7" ht="30" customHeight="1" thickBot="1" x14ac:dyDescent="0.3">
      <c r="B14" s="64" t="s">
        <v>49</v>
      </c>
      <c r="C14" s="58"/>
      <c r="D14" s="65">
        <v>1800000</v>
      </c>
      <c r="E14" s="65">
        <v>1800000</v>
      </c>
    </row>
    <row r="15" spans="2:7" ht="26.25" customHeight="1" x14ac:dyDescent="0.25">
      <c r="B15" s="7" t="s">
        <v>630</v>
      </c>
      <c r="D15" s="27">
        <f>D14-D13</f>
        <v>734636</v>
      </c>
      <c r="E15" s="27">
        <f>E14-E13</f>
        <v>854342</v>
      </c>
    </row>
    <row r="16" spans="2:7" ht="21" customHeight="1" x14ac:dyDescent="0.25">
      <c r="B16" s="7"/>
      <c r="D16" s="27"/>
      <c r="E16" s="27"/>
    </row>
    <row r="17" spans="2:5" x14ac:dyDescent="0.25">
      <c r="B17" s="2" t="s">
        <v>628</v>
      </c>
      <c r="D17" s="32">
        <v>262172</v>
      </c>
      <c r="E17" s="32">
        <v>270510</v>
      </c>
    </row>
    <row r="18" spans="2:5" ht="18.75" customHeight="1" thickBot="1" x14ac:dyDescent="0.3">
      <c r="B18" s="64" t="s">
        <v>629</v>
      </c>
      <c r="C18" s="58"/>
      <c r="D18" s="65"/>
      <c r="E18" s="65">
        <v>-500</v>
      </c>
    </row>
    <row r="19" spans="2:5" ht="27" customHeight="1" thickBot="1" x14ac:dyDescent="0.3">
      <c r="B19" s="303" t="s">
        <v>769</v>
      </c>
      <c r="C19" s="58"/>
      <c r="D19" s="68">
        <f>+D15-D17-D18</f>
        <v>472464</v>
      </c>
      <c r="E19" s="68">
        <f>+E15-E17-E18</f>
        <v>584332</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L32"/>
  <sheetViews>
    <sheetView workbookViewId="0">
      <selection activeCell="C16" sqref="C16"/>
    </sheetView>
  </sheetViews>
  <sheetFormatPr defaultRowHeight="15" x14ac:dyDescent="0.25"/>
  <cols>
    <col min="2" max="2" width="25.28515625" customWidth="1"/>
    <col min="3" max="3" width="8.85546875" customWidth="1"/>
    <col min="4" max="4" width="11" customWidth="1"/>
    <col min="5" max="5" width="24.140625" customWidth="1"/>
    <col min="6" max="6" width="15" customWidth="1"/>
    <col min="7" max="7" width="17.140625" customWidth="1"/>
    <col min="8" max="8" width="10.85546875" customWidth="1"/>
  </cols>
  <sheetData>
    <row r="2" spans="2:8" ht="23.25" customHeight="1" x14ac:dyDescent="0.25">
      <c r="B2" s="241" t="s">
        <v>22</v>
      </c>
      <c r="C2" s="192"/>
      <c r="D2" s="192"/>
      <c r="E2" s="192"/>
      <c r="F2" s="192"/>
      <c r="G2" s="192"/>
      <c r="H2" s="192"/>
    </row>
    <row r="3" spans="2:8" ht="26.25" customHeight="1" x14ac:dyDescent="0.25">
      <c r="B3" s="186" t="s">
        <v>553</v>
      </c>
      <c r="C3" s="189"/>
      <c r="D3" s="205"/>
      <c r="E3" s="205"/>
      <c r="F3" s="205"/>
      <c r="G3" s="205"/>
      <c r="H3" s="208" t="s">
        <v>30</v>
      </c>
    </row>
    <row r="4" spans="2:8" ht="23.25" customHeight="1" x14ac:dyDescent="0.25">
      <c r="B4" s="1" t="s">
        <v>247</v>
      </c>
    </row>
    <row r="5" spans="2:8" ht="75" x14ac:dyDescent="0.25">
      <c r="C5" s="46" t="s">
        <v>631</v>
      </c>
      <c r="D5" s="39" t="s">
        <v>460</v>
      </c>
      <c r="E5" s="51" t="s">
        <v>633</v>
      </c>
      <c r="F5" s="39" t="s">
        <v>262</v>
      </c>
      <c r="G5" s="46" t="s">
        <v>632</v>
      </c>
      <c r="H5" s="51" t="s">
        <v>50</v>
      </c>
    </row>
    <row r="6" spans="2:8" ht="30" x14ac:dyDescent="0.25">
      <c r="C6" s="39" t="s">
        <v>281</v>
      </c>
      <c r="D6" s="39" t="s">
        <v>170</v>
      </c>
      <c r="E6" s="39"/>
      <c r="F6" s="39" t="s">
        <v>265</v>
      </c>
      <c r="G6" s="39" t="s">
        <v>180</v>
      </c>
      <c r="H6" s="39"/>
    </row>
    <row r="7" spans="2:8" x14ac:dyDescent="0.25">
      <c r="C7" s="39"/>
      <c r="D7" s="39"/>
      <c r="E7" s="39"/>
      <c r="F7" s="39"/>
      <c r="G7" s="39"/>
      <c r="H7" s="39"/>
    </row>
    <row r="8" spans="2:8" ht="30" x14ac:dyDescent="0.25">
      <c r="B8" s="18" t="s">
        <v>635</v>
      </c>
      <c r="C8" s="30">
        <v>127128</v>
      </c>
      <c r="D8" s="31" t="s">
        <v>273</v>
      </c>
      <c r="E8" s="31"/>
      <c r="F8" s="30">
        <v>-3438</v>
      </c>
      <c r="G8" s="30">
        <f>SUM(C8:F8)</f>
        <v>123690</v>
      </c>
      <c r="H8" s="49">
        <v>2048</v>
      </c>
    </row>
    <row r="9" spans="2:8" ht="30" x14ac:dyDescent="0.25">
      <c r="B9" s="18" t="s">
        <v>52</v>
      </c>
      <c r="C9" s="116">
        <v>69900</v>
      </c>
      <c r="D9" s="117">
        <v>27750</v>
      </c>
      <c r="E9" s="116">
        <v>-27750</v>
      </c>
      <c r="F9">
        <v>-2800</v>
      </c>
      <c r="G9" s="30">
        <f t="shared" ref="G9:G10" si="0">SUM(C9:F9)</f>
        <v>67100</v>
      </c>
      <c r="H9" s="74">
        <v>2037</v>
      </c>
    </row>
    <row r="10" spans="2:8" ht="15.75" thickBot="1" x14ac:dyDescent="0.3">
      <c r="B10" s="234" t="s">
        <v>53</v>
      </c>
      <c r="C10" s="235">
        <v>73482</v>
      </c>
      <c r="D10" s="236">
        <v>0</v>
      </c>
      <c r="E10" s="236"/>
      <c r="F10" s="236">
        <v>-2100</v>
      </c>
      <c r="G10" s="178">
        <f t="shared" si="0"/>
        <v>71382</v>
      </c>
      <c r="H10" s="237">
        <v>2047</v>
      </c>
    </row>
    <row r="11" spans="2:8" s="1" customFormat="1" ht="30.75" thickBot="1" x14ac:dyDescent="0.3">
      <c r="B11" s="232" t="s">
        <v>194</v>
      </c>
      <c r="C11" s="80">
        <f>SUM(C8:C10)</f>
        <v>270510</v>
      </c>
      <c r="D11" s="80">
        <f t="shared" ref="D11:F11" si="1">SUM(D8:D10)</f>
        <v>27750</v>
      </c>
      <c r="E11" s="80">
        <f t="shared" si="1"/>
        <v>-27750</v>
      </c>
      <c r="F11" s="80">
        <f t="shared" si="1"/>
        <v>-8338</v>
      </c>
      <c r="G11" s="80">
        <f>SUM(G8:G10)</f>
        <v>262172</v>
      </c>
      <c r="H11" s="233"/>
    </row>
    <row r="14" spans="2:8" x14ac:dyDescent="0.25">
      <c r="B14" t="s">
        <v>137</v>
      </c>
    </row>
    <row r="16" spans="2:8" ht="45" x14ac:dyDescent="0.25">
      <c r="C16" s="24"/>
      <c r="D16" s="39"/>
      <c r="E16" s="39" t="s">
        <v>54</v>
      </c>
      <c r="F16" s="39" t="s">
        <v>55</v>
      </c>
      <c r="G16" s="39" t="s">
        <v>636</v>
      </c>
      <c r="H16" s="39" t="s">
        <v>57</v>
      </c>
    </row>
    <row r="17" spans="2:12" x14ac:dyDescent="0.25">
      <c r="C17" s="24"/>
      <c r="D17" s="39"/>
      <c r="E17" s="39"/>
      <c r="F17" s="39"/>
      <c r="G17" s="39"/>
      <c r="H17" s="39"/>
    </row>
    <row r="18" spans="2:12" ht="30" x14ac:dyDescent="0.25">
      <c r="B18" s="118" t="s">
        <v>770</v>
      </c>
      <c r="C18" s="84"/>
      <c r="D18" s="84"/>
      <c r="E18" s="84" t="s">
        <v>138</v>
      </c>
      <c r="F18" s="84" t="s">
        <v>58</v>
      </c>
      <c r="G18" s="84" t="s">
        <v>62</v>
      </c>
      <c r="H18" s="54">
        <v>5.3600000000000002E-2</v>
      </c>
    </row>
    <row r="19" spans="2:12" ht="37.5" customHeight="1" x14ac:dyDescent="0.25">
      <c r="B19" s="118" t="s">
        <v>52</v>
      </c>
      <c r="C19" s="84"/>
      <c r="D19" s="84"/>
      <c r="E19" s="84" t="s">
        <v>424</v>
      </c>
      <c r="F19" s="84" t="s">
        <v>59</v>
      </c>
      <c r="G19" s="84" t="s">
        <v>63</v>
      </c>
      <c r="H19" s="54">
        <v>6.5199999999999994E-2</v>
      </c>
    </row>
    <row r="20" spans="2:12" ht="36.75" customHeight="1" x14ac:dyDescent="0.25">
      <c r="B20" s="119" t="s">
        <v>53</v>
      </c>
      <c r="C20" s="111"/>
      <c r="D20" s="111"/>
      <c r="E20" s="111" t="s">
        <v>61</v>
      </c>
      <c r="F20" s="111" t="s">
        <v>60</v>
      </c>
      <c r="G20" s="111" t="s">
        <v>64</v>
      </c>
      <c r="H20" s="120">
        <v>6.5299999999999997E-2</v>
      </c>
    </row>
    <row r="21" spans="2:12" x14ac:dyDescent="0.25">
      <c r="B21" s="17"/>
      <c r="C21" s="105"/>
      <c r="D21" s="105"/>
      <c r="E21" s="105"/>
      <c r="F21" s="105"/>
      <c r="G21" s="78"/>
    </row>
    <row r="23" spans="2:12" ht="28.5" customHeight="1" x14ac:dyDescent="0.25">
      <c r="B23" s="275" t="s">
        <v>425</v>
      </c>
      <c r="C23" s="275"/>
      <c r="D23" s="275"/>
      <c r="E23" s="275"/>
      <c r="F23" s="275"/>
      <c r="G23" s="275"/>
    </row>
    <row r="24" spans="2:12" ht="30" x14ac:dyDescent="0.25">
      <c r="C24" s="45"/>
      <c r="H24" s="51" t="s">
        <v>248</v>
      </c>
    </row>
    <row r="25" spans="2:12" x14ac:dyDescent="0.25">
      <c r="C25" s="45"/>
      <c r="H25" s="51"/>
    </row>
    <row r="26" spans="2:12" x14ac:dyDescent="0.25">
      <c r="C26" s="5"/>
      <c r="G26">
        <v>2024</v>
      </c>
      <c r="H26" s="5">
        <v>8007</v>
      </c>
    </row>
    <row r="27" spans="2:12" x14ac:dyDescent="0.25">
      <c r="C27" s="5"/>
      <c r="G27">
        <v>2025</v>
      </c>
      <c r="H27" s="5">
        <v>8000</v>
      </c>
    </row>
    <row r="28" spans="2:12" x14ac:dyDescent="0.25">
      <c r="C28" s="5"/>
      <c r="G28">
        <v>2026</v>
      </c>
      <c r="H28" s="5">
        <v>8044</v>
      </c>
    </row>
    <row r="29" spans="2:12" x14ac:dyDescent="0.25">
      <c r="C29" s="5"/>
      <c r="G29">
        <v>2027</v>
      </c>
      <c r="H29" s="5">
        <v>8838</v>
      </c>
      <c r="L29" s="49"/>
    </row>
    <row r="30" spans="2:12" x14ac:dyDescent="0.25">
      <c r="C30" s="5"/>
      <c r="G30" s="174">
        <v>2028</v>
      </c>
      <c r="H30" s="5">
        <v>9597</v>
      </c>
    </row>
    <row r="31" spans="2:12" ht="15" customHeight="1" thickBot="1" x14ac:dyDescent="0.3">
      <c r="B31" s="234"/>
      <c r="C31" s="176"/>
      <c r="D31" s="171"/>
      <c r="E31" s="171"/>
      <c r="F31" s="239"/>
      <c r="G31" s="240" t="s">
        <v>634</v>
      </c>
      <c r="H31" s="176">
        <v>219686</v>
      </c>
    </row>
    <row r="32" spans="2:12" s="1" customFormat="1" ht="30.75" thickBot="1" x14ac:dyDescent="0.3">
      <c r="B32" s="232" t="s">
        <v>197</v>
      </c>
      <c r="C32" s="86"/>
      <c r="D32" s="238"/>
      <c r="E32" s="238"/>
      <c r="F32" s="80"/>
      <c r="G32" s="80"/>
      <c r="H32" s="86">
        <f>SUM(H26:H31)</f>
        <v>262172</v>
      </c>
    </row>
  </sheetData>
  <mergeCells count="1">
    <mergeCell ref="B23:G23"/>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F21"/>
  <sheetViews>
    <sheetView workbookViewId="0">
      <selection activeCell="O19" sqref="O19"/>
    </sheetView>
  </sheetViews>
  <sheetFormatPr defaultRowHeight="15" x14ac:dyDescent="0.25"/>
  <cols>
    <col min="2" max="2" width="39.28515625" customWidth="1"/>
    <col min="3" max="3" width="10.140625" customWidth="1"/>
    <col min="4" max="4" width="10.28515625" customWidth="1"/>
    <col min="5" max="5" width="11.7109375" customWidth="1"/>
    <col min="6" max="6" width="18.42578125" customWidth="1"/>
  </cols>
  <sheetData>
    <row r="2" spans="2:6" ht="30.75" thickBot="1" x14ac:dyDescent="0.3">
      <c r="B2" s="228" t="s">
        <v>22</v>
      </c>
      <c r="C2" s="228"/>
      <c r="D2" s="228"/>
      <c r="E2" s="228"/>
      <c r="F2" s="228"/>
    </row>
    <row r="3" spans="2:6" ht="24" customHeight="1" x14ac:dyDescent="0.25">
      <c r="B3" s="186" t="s">
        <v>553</v>
      </c>
      <c r="C3" s="186"/>
      <c r="D3" s="189"/>
      <c r="E3" s="205"/>
      <c r="F3" s="208" t="s">
        <v>30</v>
      </c>
    </row>
    <row r="5" spans="2:6" x14ac:dyDescent="0.25">
      <c r="B5" s="1" t="s">
        <v>346</v>
      </c>
      <c r="C5" s="1"/>
    </row>
    <row r="6" spans="2:6" ht="46.5" customHeight="1" x14ac:dyDescent="0.25">
      <c r="E6" s="46" t="s">
        <v>637</v>
      </c>
      <c r="F6" s="46" t="s">
        <v>638</v>
      </c>
    </row>
    <row r="7" spans="2:6" x14ac:dyDescent="0.25">
      <c r="E7" s="39" t="s">
        <v>199</v>
      </c>
      <c r="F7" s="39" t="s">
        <v>354</v>
      </c>
    </row>
    <row r="8" spans="2:6" x14ac:dyDescent="0.25">
      <c r="E8" s="39"/>
      <c r="F8" s="39"/>
    </row>
    <row r="9" spans="2:6" x14ac:dyDescent="0.25">
      <c r="B9" s="2" t="s">
        <v>349</v>
      </c>
      <c r="C9" s="2"/>
      <c r="E9" s="30">
        <v>114005</v>
      </c>
      <c r="F9" s="52">
        <v>40321</v>
      </c>
    </row>
    <row r="10" spans="2:6" x14ac:dyDescent="0.25">
      <c r="B10" s="304" t="s">
        <v>350</v>
      </c>
      <c r="C10" s="2"/>
      <c r="E10" s="30">
        <v>-137754</v>
      </c>
      <c r="F10" s="48"/>
    </row>
    <row r="11" spans="2:6" x14ac:dyDescent="0.25">
      <c r="B11" s="2" t="s">
        <v>351</v>
      </c>
      <c r="C11" s="2"/>
      <c r="E11" s="34">
        <v>2750</v>
      </c>
      <c r="F11" s="242">
        <v>2649</v>
      </c>
    </row>
    <row r="12" spans="2:6" ht="15.75" thickBot="1" x14ac:dyDescent="0.3">
      <c r="B12" s="58" t="s">
        <v>73</v>
      </c>
      <c r="C12" s="64"/>
      <c r="D12" s="58"/>
      <c r="E12" s="178">
        <v>-1952</v>
      </c>
      <c r="F12" s="178"/>
    </row>
    <row r="13" spans="2:6" ht="26.25" customHeight="1" thickBot="1" x14ac:dyDescent="0.3">
      <c r="B13" s="67" t="s">
        <v>347</v>
      </c>
      <c r="C13" s="67"/>
      <c r="D13" s="57"/>
      <c r="E13" s="80">
        <f>SUM(E9:E12)</f>
        <v>-22951</v>
      </c>
      <c r="F13" s="80">
        <f>SUM(F9:F12)</f>
        <v>42970</v>
      </c>
    </row>
    <row r="14" spans="2:6" x14ac:dyDescent="0.25">
      <c r="B14" s="1"/>
      <c r="C14" s="1"/>
      <c r="E14" s="34"/>
      <c r="F14" s="34"/>
    </row>
    <row r="15" spans="2:6" ht="45" customHeight="1" x14ac:dyDescent="0.25">
      <c r="E15" s="46" t="s">
        <v>352</v>
      </c>
      <c r="F15" s="46" t="s">
        <v>353</v>
      </c>
    </row>
    <row r="16" spans="2:6" x14ac:dyDescent="0.25">
      <c r="E16" s="39" t="s">
        <v>355</v>
      </c>
      <c r="F16" s="39" t="s">
        <v>354</v>
      </c>
    </row>
    <row r="17" spans="2:6" x14ac:dyDescent="0.25">
      <c r="E17" s="39"/>
      <c r="F17" s="39"/>
    </row>
    <row r="18" spans="2:6" x14ac:dyDescent="0.25">
      <c r="B18" s="304" t="s">
        <v>349</v>
      </c>
      <c r="C18" s="2"/>
      <c r="E18" s="30">
        <v>124957</v>
      </c>
      <c r="F18" s="52">
        <v>43014</v>
      </c>
    </row>
    <row r="19" spans="2:6" x14ac:dyDescent="0.25">
      <c r="B19" s="304" t="s">
        <v>65</v>
      </c>
      <c r="C19" s="2"/>
      <c r="E19" s="34">
        <v>-144093</v>
      </c>
      <c r="F19" s="242" t="s">
        <v>274</v>
      </c>
    </row>
    <row r="20" spans="2:6" ht="15.75" thickBot="1" x14ac:dyDescent="0.3">
      <c r="B20" s="305" t="s">
        <v>348</v>
      </c>
      <c r="C20" s="64"/>
      <c r="D20" s="64"/>
      <c r="E20" s="178">
        <v>11</v>
      </c>
      <c r="F20" s="178">
        <v>-1253</v>
      </c>
    </row>
    <row r="21" spans="2:6" ht="25.5" customHeight="1" thickBot="1" x14ac:dyDescent="0.3">
      <c r="B21" s="67" t="s">
        <v>347</v>
      </c>
      <c r="C21" s="67"/>
      <c r="D21" s="67"/>
      <c r="E21" s="80">
        <f>SUM(E18:E20)</f>
        <v>-19125</v>
      </c>
      <c r="F21" s="80">
        <f>SUM(F18:F20)</f>
        <v>41761</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E51"/>
  <sheetViews>
    <sheetView workbookViewId="0">
      <selection activeCell="B36" sqref="B36"/>
    </sheetView>
  </sheetViews>
  <sheetFormatPr defaultRowHeight="15" x14ac:dyDescent="0.25"/>
  <cols>
    <col min="2" max="2" width="49" customWidth="1"/>
    <col min="3" max="3" width="14.140625" customWidth="1"/>
    <col min="4" max="4" width="12.5703125" customWidth="1"/>
    <col min="5" max="5" width="15.140625" customWidth="1"/>
  </cols>
  <sheetData>
    <row r="2" spans="2:5" ht="15.75" thickBot="1" x14ac:dyDescent="0.3">
      <c r="B2" s="228" t="s">
        <v>22</v>
      </c>
      <c r="C2" s="228"/>
      <c r="D2" s="228"/>
      <c r="E2" s="228"/>
    </row>
    <row r="3" spans="2:5" ht="22.5" customHeight="1" x14ac:dyDescent="0.25">
      <c r="B3" s="186" t="s">
        <v>553</v>
      </c>
      <c r="C3" s="186"/>
      <c r="D3" s="205"/>
      <c r="E3" s="208" t="s">
        <v>175</v>
      </c>
    </row>
    <row r="5" spans="2:5" ht="30" x14ac:dyDescent="0.25">
      <c r="B5" s="7" t="s">
        <v>771</v>
      </c>
      <c r="C5" s="7"/>
    </row>
    <row r="6" spans="2:5" ht="30" x14ac:dyDescent="0.25">
      <c r="B6" s="7" t="s">
        <v>715</v>
      </c>
      <c r="C6" s="7"/>
    </row>
    <row r="8" spans="2:5" ht="44.25" customHeight="1" x14ac:dyDescent="0.25">
      <c r="D8" s="46" t="s">
        <v>718</v>
      </c>
      <c r="E8" s="46" t="s">
        <v>639</v>
      </c>
    </row>
    <row r="9" spans="2:5" x14ac:dyDescent="0.25">
      <c r="D9" s="39" t="s">
        <v>264</v>
      </c>
      <c r="E9" s="39" t="s">
        <v>36</v>
      </c>
    </row>
    <row r="10" spans="2:5" x14ac:dyDescent="0.25">
      <c r="D10" s="39"/>
      <c r="E10" s="39"/>
    </row>
    <row r="11" spans="2:5" ht="19.5" customHeight="1" thickBot="1" x14ac:dyDescent="0.3">
      <c r="B11" s="67" t="s">
        <v>174</v>
      </c>
      <c r="C11" s="67"/>
      <c r="D11" s="68">
        <v>-19125</v>
      </c>
      <c r="E11" s="68">
        <v>41761</v>
      </c>
    </row>
    <row r="12" spans="2:5" x14ac:dyDescent="0.25">
      <c r="B12" s="7"/>
      <c r="C12" s="7"/>
      <c r="D12" s="113"/>
      <c r="E12" s="113"/>
    </row>
    <row r="13" spans="2:5" x14ac:dyDescent="0.25">
      <c r="B13" s="2" t="s">
        <v>357</v>
      </c>
      <c r="C13" s="2"/>
      <c r="D13" s="25"/>
      <c r="E13" s="25"/>
    </row>
    <row r="14" spans="2:5" x14ac:dyDescent="0.25">
      <c r="B14" s="2" t="s">
        <v>66</v>
      </c>
      <c r="C14" s="2"/>
      <c r="D14" s="25">
        <v>-3528</v>
      </c>
      <c r="E14" s="48" t="s">
        <v>275</v>
      </c>
    </row>
    <row r="15" spans="2:5" x14ac:dyDescent="0.25">
      <c r="B15" s="2" t="s">
        <v>67</v>
      </c>
      <c r="C15" s="2"/>
      <c r="D15" s="25">
        <v>-4693</v>
      </c>
      <c r="E15" s="48" t="s">
        <v>275</v>
      </c>
    </row>
    <row r="16" spans="2:5" x14ac:dyDescent="0.25">
      <c r="B16" s="2" t="s">
        <v>358</v>
      </c>
      <c r="C16" s="2"/>
      <c r="D16" s="25">
        <v>-8423</v>
      </c>
      <c r="E16" s="25">
        <v>-1919</v>
      </c>
    </row>
    <row r="17" spans="2:5" ht="15.75" thickBot="1" x14ac:dyDescent="0.3">
      <c r="B17" s="64" t="s">
        <v>68</v>
      </c>
      <c r="C17" s="64"/>
      <c r="D17" s="65">
        <v>8423</v>
      </c>
      <c r="E17" s="243" t="s">
        <v>275</v>
      </c>
    </row>
    <row r="18" spans="2:5" ht="23.25" customHeight="1" thickBot="1" x14ac:dyDescent="0.3">
      <c r="B18" s="157" t="s">
        <v>173</v>
      </c>
      <c r="C18" s="157"/>
      <c r="D18" s="159">
        <f>SUM(D14:D17)</f>
        <v>-8221</v>
      </c>
      <c r="E18" s="159">
        <f>SUM(E14:E17)</f>
        <v>-1919</v>
      </c>
    </row>
    <row r="19" spans="2:5" x14ac:dyDescent="0.25">
      <c r="B19" s="7"/>
      <c r="C19" s="7"/>
      <c r="D19" s="113"/>
      <c r="E19" s="113"/>
    </row>
    <row r="20" spans="2:5" x14ac:dyDescent="0.25">
      <c r="B20" s="2" t="s">
        <v>356</v>
      </c>
      <c r="C20" s="2"/>
      <c r="D20" s="25"/>
      <c r="E20" s="25"/>
    </row>
    <row r="21" spans="2:5" x14ac:dyDescent="0.25">
      <c r="B21" s="2" t="s">
        <v>69</v>
      </c>
      <c r="C21" s="2"/>
      <c r="D21" s="25">
        <v>7521</v>
      </c>
      <c r="E21" s="25">
        <v>1338</v>
      </c>
    </row>
    <row r="22" spans="2:5" x14ac:dyDescent="0.25">
      <c r="B22" s="2" t="s">
        <v>70</v>
      </c>
      <c r="C22" s="2"/>
      <c r="D22" s="25">
        <v>-64</v>
      </c>
      <c r="E22" s="25">
        <v>-108</v>
      </c>
    </row>
    <row r="23" spans="2:5" x14ac:dyDescent="0.25">
      <c r="B23" s="2" t="s">
        <v>71</v>
      </c>
      <c r="C23" s="2"/>
      <c r="D23" s="25">
        <v>852</v>
      </c>
      <c r="E23" s="48" t="s">
        <v>275</v>
      </c>
    </row>
    <row r="24" spans="2:5" x14ac:dyDescent="0.25">
      <c r="B24" s="2" t="s">
        <v>72</v>
      </c>
      <c r="C24" s="2"/>
      <c r="D24" s="25">
        <v>5656</v>
      </c>
      <c r="E24" s="25">
        <v>1898</v>
      </c>
    </row>
    <row r="25" spans="2:5" x14ac:dyDescent="0.25">
      <c r="B25" s="2" t="s">
        <v>73</v>
      </c>
      <c r="C25" s="2"/>
      <c r="D25" s="25">
        <v>-2965</v>
      </c>
      <c r="E25" s="48" t="s">
        <v>275</v>
      </c>
    </row>
    <row r="26" spans="2:5" ht="15.75" thickBot="1" x14ac:dyDescent="0.3">
      <c r="B26" s="64" t="s">
        <v>74</v>
      </c>
      <c r="C26" s="64"/>
      <c r="D26" s="65">
        <v>-6605</v>
      </c>
      <c r="E26" s="176"/>
    </row>
    <row r="27" spans="2:5" ht="23.25" customHeight="1" thickBot="1" x14ac:dyDescent="0.3">
      <c r="B27" s="157" t="s">
        <v>172</v>
      </c>
      <c r="C27" s="157"/>
      <c r="D27" s="159">
        <f>SUM(D21:D26)</f>
        <v>4395</v>
      </c>
      <c r="E27" s="159">
        <f>SUM(E21:E26)</f>
        <v>3128</v>
      </c>
    </row>
    <row r="28" spans="2:5" ht="23.25" customHeight="1" thickBot="1" x14ac:dyDescent="0.3">
      <c r="B28" s="67" t="s">
        <v>171</v>
      </c>
      <c r="C28" s="67"/>
      <c r="D28" s="68">
        <f>SUM(D11,D18,D27)</f>
        <v>-22951</v>
      </c>
      <c r="E28" s="68">
        <f>SUM(E11,E18,E27)</f>
        <v>42970</v>
      </c>
    </row>
    <row r="31" spans="2:5" ht="48.75" customHeight="1" x14ac:dyDescent="0.25">
      <c r="D31" s="46" t="s">
        <v>352</v>
      </c>
      <c r="E31" s="46" t="s">
        <v>772</v>
      </c>
    </row>
    <row r="32" spans="2:5" x14ac:dyDescent="0.25">
      <c r="D32" s="39" t="s">
        <v>264</v>
      </c>
      <c r="E32" s="39" t="s">
        <v>263</v>
      </c>
    </row>
    <row r="33" spans="2:5" x14ac:dyDescent="0.25">
      <c r="D33" s="39"/>
      <c r="E33" s="39"/>
    </row>
    <row r="34" spans="2:5" ht="15.75" thickBot="1" x14ac:dyDescent="0.3">
      <c r="B34" s="57" t="s">
        <v>359</v>
      </c>
      <c r="C34" s="67"/>
      <c r="D34" s="68">
        <v>-17255</v>
      </c>
      <c r="E34" s="68">
        <v>40541</v>
      </c>
    </row>
    <row r="35" spans="2:5" x14ac:dyDescent="0.25">
      <c r="B35" s="7"/>
      <c r="C35" s="7"/>
      <c r="D35" s="113"/>
      <c r="E35" s="113"/>
    </row>
    <row r="36" spans="2:5" x14ac:dyDescent="0.25">
      <c r="B36" s="2" t="s">
        <v>357</v>
      </c>
      <c r="C36" s="2"/>
      <c r="D36" s="25"/>
      <c r="E36" s="25"/>
    </row>
    <row r="37" spans="2:5" x14ac:dyDescent="0.25">
      <c r="B37" s="2" t="s">
        <v>66</v>
      </c>
      <c r="C37" s="2"/>
      <c r="D37" s="25">
        <v>-3719</v>
      </c>
      <c r="E37" s="48" t="s">
        <v>275</v>
      </c>
    </row>
    <row r="38" spans="2:5" x14ac:dyDescent="0.25">
      <c r="B38" s="2" t="s">
        <v>67</v>
      </c>
      <c r="C38" s="2"/>
      <c r="D38" s="25">
        <v>-5622</v>
      </c>
      <c r="E38" s="48" t="s">
        <v>275</v>
      </c>
    </row>
    <row r="39" spans="2:5" x14ac:dyDescent="0.25">
      <c r="B39" s="2" t="s">
        <v>358</v>
      </c>
      <c r="C39" s="2"/>
      <c r="D39" s="106">
        <v>-5565</v>
      </c>
      <c r="E39" s="106">
        <v>-1996</v>
      </c>
    </row>
    <row r="40" spans="2:5" ht="15.75" thickBot="1" x14ac:dyDescent="0.3">
      <c r="B40" s="64" t="s">
        <v>68</v>
      </c>
      <c r="C40" s="64"/>
      <c r="D40" s="65">
        <v>5565</v>
      </c>
      <c r="E40" s="243" t="s">
        <v>275</v>
      </c>
    </row>
    <row r="41" spans="2:5" ht="23.25" customHeight="1" thickBot="1" x14ac:dyDescent="0.3">
      <c r="B41" s="157" t="s">
        <v>173</v>
      </c>
      <c r="C41" s="157"/>
      <c r="D41" s="159">
        <f>SUM(D37:D40)</f>
        <v>-9341</v>
      </c>
      <c r="E41" s="159">
        <f>SUM(E37:E40)</f>
        <v>-1996</v>
      </c>
    </row>
    <row r="42" spans="2:5" x14ac:dyDescent="0.25">
      <c r="B42" s="7"/>
      <c r="C42" s="7"/>
      <c r="D42" s="113"/>
      <c r="E42" s="113"/>
    </row>
    <row r="43" spans="2:5" x14ac:dyDescent="0.25">
      <c r="B43" s="2" t="s">
        <v>356</v>
      </c>
      <c r="C43" s="2"/>
      <c r="D43" s="25"/>
      <c r="E43" s="25"/>
    </row>
    <row r="44" spans="2:5" x14ac:dyDescent="0.25">
      <c r="B44" s="2" t="s">
        <v>69</v>
      </c>
      <c r="C44" s="2"/>
      <c r="D44" s="25">
        <v>8383</v>
      </c>
      <c r="E44" s="25">
        <v>1411</v>
      </c>
    </row>
    <row r="45" spans="2:5" x14ac:dyDescent="0.25">
      <c r="B45" s="2" t="s">
        <v>70</v>
      </c>
      <c r="C45" s="2"/>
      <c r="D45" s="25">
        <v>-73</v>
      </c>
      <c r="E45" s="25">
        <v>-70</v>
      </c>
    </row>
    <row r="46" spans="2:5" x14ac:dyDescent="0.25">
      <c r="B46" s="2" t="s">
        <v>71</v>
      </c>
      <c r="C46" s="2"/>
      <c r="D46" s="25">
        <v>617</v>
      </c>
      <c r="E46" s="48" t="s">
        <v>275</v>
      </c>
    </row>
    <row r="47" spans="2:5" x14ac:dyDescent="0.25">
      <c r="B47" s="2" t="s">
        <v>72</v>
      </c>
      <c r="C47" s="2"/>
      <c r="D47" s="25">
        <v>4915</v>
      </c>
      <c r="E47" s="25">
        <v>1875</v>
      </c>
    </row>
    <row r="48" spans="2:5" x14ac:dyDescent="0.25">
      <c r="B48" s="2" t="s">
        <v>73</v>
      </c>
      <c r="C48" s="2"/>
      <c r="D48" s="25">
        <v>-723</v>
      </c>
      <c r="E48" s="48" t="s">
        <v>275</v>
      </c>
    </row>
    <row r="49" spans="2:5" ht="15.75" thickBot="1" x14ac:dyDescent="0.3">
      <c r="B49" s="64" t="s">
        <v>74</v>
      </c>
      <c r="C49" s="64"/>
      <c r="D49" s="65">
        <v>-5648</v>
      </c>
      <c r="E49" s="176"/>
    </row>
    <row r="50" spans="2:5" ht="23.25" customHeight="1" thickBot="1" x14ac:dyDescent="0.3">
      <c r="B50" s="157" t="s">
        <v>172</v>
      </c>
      <c r="C50" s="157"/>
      <c r="D50" s="159">
        <f>SUM(D44:D49)</f>
        <v>7471</v>
      </c>
      <c r="E50" s="159">
        <f>SUM(E44:E49)</f>
        <v>3216</v>
      </c>
    </row>
    <row r="51" spans="2:5" ht="23.25" customHeight="1" thickBot="1" x14ac:dyDescent="0.3">
      <c r="B51" s="67" t="s">
        <v>171</v>
      </c>
      <c r="C51" s="67"/>
      <c r="D51" s="68">
        <f>SUM(D34,D41,D50)</f>
        <v>-19125</v>
      </c>
      <c r="E51" s="68">
        <f>SUM(E34,E41,E50)</f>
        <v>41761</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13"/>
  <sheetViews>
    <sheetView workbookViewId="0">
      <selection activeCell="L24" sqref="L24"/>
    </sheetView>
  </sheetViews>
  <sheetFormatPr defaultRowHeight="15" x14ac:dyDescent="0.25"/>
  <cols>
    <col min="2" max="2" width="40.7109375" customWidth="1"/>
    <col min="3" max="3" width="22" customWidth="1"/>
    <col min="4" max="4" width="17.42578125" customWidth="1"/>
    <col min="5" max="5" width="13.85546875" customWidth="1"/>
  </cols>
  <sheetData>
    <row r="2" spans="2:5" ht="15.75" thickBot="1" x14ac:dyDescent="0.3">
      <c r="B2" s="228" t="s">
        <v>22</v>
      </c>
      <c r="C2" s="228"/>
      <c r="D2" s="228"/>
      <c r="E2" s="228"/>
    </row>
    <row r="3" spans="2:5" ht="30" x14ac:dyDescent="0.25">
      <c r="B3" s="186" t="s">
        <v>553</v>
      </c>
      <c r="C3" s="186"/>
      <c r="D3" s="205"/>
      <c r="E3" s="208" t="s">
        <v>175</v>
      </c>
    </row>
    <row r="5" spans="2:5" x14ac:dyDescent="0.25">
      <c r="B5" s="1" t="s">
        <v>365</v>
      </c>
    </row>
    <row r="6" spans="2:5" x14ac:dyDescent="0.25">
      <c r="B6" s="1"/>
    </row>
    <row r="7" spans="2:5" x14ac:dyDescent="0.25">
      <c r="B7" t="s">
        <v>716</v>
      </c>
    </row>
    <row r="8" spans="2:5" ht="45" x14ac:dyDescent="0.25">
      <c r="C8" s="39" t="s">
        <v>426</v>
      </c>
      <c r="D8" s="39" t="s">
        <v>719</v>
      </c>
      <c r="E8" s="39" t="s">
        <v>427</v>
      </c>
    </row>
    <row r="9" spans="2:5" x14ac:dyDescent="0.25">
      <c r="B9" s="24" t="s">
        <v>280</v>
      </c>
      <c r="C9" s="39"/>
      <c r="D9" s="39"/>
      <c r="E9" s="39"/>
    </row>
    <row r="10" spans="2:5" ht="30" x14ac:dyDescent="0.25">
      <c r="B10" s="2" t="s">
        <v>75</v>
      </c>
      <c r="C10" s="81" t="s">
        <v>77</v>
      </c>
      <c r="D10" s="81" t="s">
        <v>640</v>
      </c>
      <c r="E10" s="81" t="s">
        <v>78</v>
      </c>
    </row>
    <row r="11" spans="2:5" x14ac:dyDescent="0.25">
      <c r="B11" t="s">
        <v>76</v>
      </c>
      <c r="C11" s="81" t="s">
        <v>362</v>
      </c>
      <c r="D11" s="81" t="s">
        <v>361</v>
      </c>
      <c r="E11" s="81" t="s">
        <v>642</v>
      </c>
    </row>
    <row r="12" spans="2:5" ht="30" x14ac:dyDescent="0.25">
      <c r="B12" s="2" t="s">
        <v>176</v>
      </c>
      <c r="C12" s="81" t="s">
        <v>361</v>
      </c>
      <c r="D12" s="81" t="s">
        <v>641</v>
      </c>
      <c r="E12" s="81" t="s">
        <v>643</v>
      </c>
    </row>
    <row r="13" spans="2:5" ht="30" x14ac:dyDescent="0.25">
      <c r="B13" s="2" t="s">
        <v>177</v>
      </c>
      <c r="C13" s="81" t="s">
        <v>79</v>
      </c>
      <c r="D13" s="122" t="s">
        <v>360</v>
      </c>
      <c r="E13" s="81" t="s">
        <v>644</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F12"/>
  <sheetViews>
    <sheetView workbookViewId="0">
      <selection activeCell="C17" sqref="C17"/>
    </sheetView>
  </sheetViews>
  <sheetFormatPr defaultRowHeight="15" x14ac:dyDescent="0.25"/>
  <cols>
    <col min="2" max="2" width="34.28515625" customWidth="1"/>
    <col min="3" max="3" width="19" customWidth="1"/>
    <col min="4" max="4" width="16.28515625" customWidth="1"/>
    <col min="5" max="5" width="12.28515625" customWidth="1"/>
    <col min="6" max="6" width="9.5703125" customWidth="1"/>
  </cols>
  <sheetData>
    <row r="2" spans="2:6" ht="15.75" thickBot="1" x14ac:dyDescent="0.3">
      <c r="B2" s="185" t="s">
        <v>22</v>
      </c>
      <c r="C2" s="228"/>
      <c r="D2" s="228"/>
      <c r="E2" s="228"/>
      <c r="F2" s="228"/>
    </row>
    <row r="3" spans="2:6" ht="30" x14ac:dyDescent="0.25">
      <c r="B3" s="186" t="s">
        <v>553</v>
      </c>
      <c r="C3" s="186"/>
      <c r="D3" s="205"/>
      <c r="E3" s="208"/>
      <c r="F3" s="208" t="s">
        <v>175</v>
      </c>
    </row>
    <row r="5" spans="2:6" x14ac:dyDescent="0.25">
      <c r="B5" s="1" t="s">
        <v>364</v>
      </c>
    </row>
    <row r="6" spans="2:6" x14ac:dyDescent="0.25">
      <c r="B6" s="19"/>
    </row>
    <row r="7" spans="2:6" x14ac:dyDescent="0.25">
      <c r="B7" s="100" t="s">
        <v>80</v>
      </c>
    </row>
    <row r="8" spans="2:6" ht="45" x14ac:dyDescent="0.25">
      <c r="C8" s="39" t="s">
        <v>249</v>
      </c>
      <c r="D8" s="39" t="s">
        <v>363</v>
      </c>
      <c r="E8" s="51" t="s">
        <v>81</v>
      </c>
      <c r="F8" s="39" t="s">
        <v>428</v>
      </c>
    </row>
    <row r="9" spans="2:6" ht="30" x14ac:dyDescent="0.25">
      <c r="B9" s="2" t="s">
        <v>82</v>
      </c>
      <c r="C9" s="54">
        <v>4.9000000000000002E-2</v>
      </c>
      <c r="D9" s="54">
        <v>4.8500000000000001E-2</v>
      </c>
      <c r="E9" s="54">
        <v>4.3999999999999997E-2</v>
      </c>
      <c r="F9" s="54">
        <v>4.7E-2</v>
      </c>
    </row>
    <row r="10" spans="2:6" x14ac:dyDescent="0.25">
      <c r="B10" s="2" t="s">
        <v>83</v>
      </c>
      <c r="C10" s="54">
        <v>0.02</v>
      </c>
      <c r="D10" s="54">
        <v>2.5000000000000001E-2</v>
      </c>
      <c r="E10" s="54">
        <v>0.02</v>
      </c>
      <c r="F10" s="54">
        <v>0.03</v>
      </c>
    </row>
    <row r="11" spans="2:6" x14ac:dyDescent="0.25">
      <c r="B11" t="s">
        <v>84</v>
      </c>
      <c r="C11" s="54">
        <v>0.02</v>
      </c>
      <c r="D11" s="54">
        <v>0.02</v>
      </c>
      <c r="E11" s="54">
        <v>0.02</v>
      </c>
      <c r="F11" s="54">
        <v>0.02</v>
      </c>
    </row>
    <row r="12" spans="2:6" x14ac:dyDescent="0.25">
      <c r="B12" t="s">
        <v>85</v>
      </c>
      <c r="C12" s="54">
        <v>4.7500000000000001E-2</v>
      </c>
      <c r="D12" s="54">
        <v>4.2999999999999997E-2</v>
      </c>
      <c r="E12" s="54">
        <v>5.1999999999999998E-2</v>
      </c>
      <c r="F12" s="54">
        <v>4.7E-2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23"/>
  <sheetViews>
    <sheetView workbookViewId="0">
      <selection activeCell="D8" sqref="D8"/>
    </sheetView>
  </sheetViews>
  <sheetFormatPr defaultRowHeight="15" x14ac:dyDescent="0.25"/>
  <cols>
    <col min="2" max="2" width="33.42578125" customWidth="1"/>
    <col min="3" max="3" width="14.5703125" customWidth="1"/>
    <col min="4" max="4" width="14.7109375" customWidth="1"/>
    <col min="5" max="5" width="10.28515625" customWidth="1"/>
    <col min="6" max="6" width="13.28515625" customWidth="1"/>
  </cols>
  <sheetData>
    <row r="2" spans="2:6" ht="15.75" thickBot="1" x14ac:dyDescent="0.3">
      <c r="B2" s="185" t="s">
        <v>22</v>
      </c>
      <c r="C2" s="228"/>
      <c r="D2" s="228"/>
      <c r="E2" s="228"/>
      <c r="F2" s="228"/>
    </row>
    <row r="3" spans="2:6" ht="30" x14ac:dyDescent="0.25">
      <c r="B3" s="186" t="s">
        <v>553</v>
      </c>
      <c r="C3" s="205"/>
      <c r="D3" s="205"/>
      <c r="E3" s="205"/>
      <c r="F3" s="208" t="s">
        <v>30</v>
      </c>
    </row>
    <row r="5" spans="2:6" x14ac:dyDescent="0.25">
      <c r="B5" s="1" t="s">
        <v>86</v>
      </c>
    </row>
    <row r="8" spans="2:6" ht="30" x14ac:dyDescent="0.25">
      <c r="C8" s="39" t="s">
        <v>773</v>
      </c>
      <c r="D8" s="39" t="s">
        <v>774</v>
      </c>
      <c r="E8" s="24">
        <v>2023</v>
      </c>
      <c r="F8" s="24">
        <v>2022</v>
      </c>
    </row>
    <row r="9" spans="2:6" x14ac:dyDescent="0.25">
      <c r="C9" s="55" t="s">
        <v>36</v>
      </c>
      <c r="D9" s="55" t="s">
        <v>36</v>
      </c>
      <c r="E9" s="55" t="s">
        <v>199</v>
      </c>
      <c r="F9" s="55" t="s">
        <v>199</v>
      </c>
    </row>
    <row r="10" spans="2:6" x14ac:dyDescent="0.25">
      <c r="C10" s="55"/>
      <c r="D10" s="55"/>
      <c r="E10" s="55"/>
      <c r="F10" s="55"/>
    </row>
    <row r="11" spans="2:6" x14ac:dyDescent="0.25">
      <c r="B11" s="1" t="s">
        <v>87</v>
      </c>
    </row>
    <row r="12" spans="2:6" ht="30" x14ac:dyDescent="0.25">
      <c r="B12" s="2" t="s">
        <v>178</v>
      </c>
      <c r="C12" s="30">
        <v>39206</v>
      </c>
      <c r="D12" s="30">
        <v>9131</v>
      </c>
      <c r="E12" s="30">
        <f>SUM(C12:D12)</f>
        <v>48337</v>
      </c>
      <c r="F12" s="30">
        <v>43304</v>
      </c>
    </row>
    <row r="13" spans="2:6" ht="19.5" customHeight="1" x14ac:dyDescent="0.25">
      <c r="B13" s="2" t="s">
        <v>69</v>
      </c>
      <c r="C13" s="30">
        <v>2572</v>
      </c>
      <c r="D13" s="30">
        <v>779</v>
      </c>
      <c r="E13" s="30">
        <f t="shared" ref="E13:E22" si="0">SUM(C13:D13)</f>
        <v>3351</v>
      </c>
      <c r="F13" s="30">
        <v>3469</v>
      </c>
    </row>
    <row r="14" spans="2:6" x14ac:dyDescent="0.25">
      <c r="B14" t="s">
        <v>88</v>
      </c>
      <c r="C14" s="30">
        <v>1589</v>
      </c>
      <c r="D14" s="30">
        <v>388</v>
      </c>
      <c r="E14" s="30">
        <f t="shared" si="0"/>
        <v>1977</v>
      </c>
      <c r="F14" s="30">
        <v>1405</v>
      </c>
    </row>
    <row r="15" spans="2:6" x14ac:dyDescent="0.25">
      <c r="B15" t="s">
        <v>89</v>
      </c>
      <c r="C15" s="30">
        <v>-6404</v>
      </c>
      <c r="D15" s="30">
        <v>-803</v>
      </c>
      <c r="E15" s="30">
        <f t="shared" si="0"/>
        <v>-7207</v>
      </c>
      <c r="F15" s="30">
        <v>-9252</v>
      </c>
    </row>
    <row r="16" spans="2:6" x14ac:dyDescent="0.25">
      <c r="B16" t="s">
        <v>366</v>
      </c>
      <c r="C16" s="30">
        <v>-405</v>
      </c>
      <c r="D16" s="30">
        <v>0</v>
      </c>
      <c r="E16" s="30">
        <f t="shared" si="0"/>
        <v>-405</v>
      </c>
      <c r="F16" s="30">
        <v>326</v>
      </c>
    </row>
    <row r="17" spans="2:6" ht="15.75" thickBot="1" x14ac:dyDescent="0.3">
      <c r="B17" s="58" t="s">
        <v>90</v>
      </c>
      <c r="C17" s="178">
        <v>-297</v>
      </c>
      <c r="D17" s="178">
        <v>-546</v>
      </c>
      <c r="E17" s="178">
        <f t="shared" si="0"/>
        <v>-843</v>
      </c>
      <c r="F17" s="178">
        <v>9085</v>
      </c>
    </row>
    <row r="18" spans="2:6" ht="28.5" customHeight="1" x14ac:dyDescent="0.25">
      <c r="B18" s="2" t="s">
        <v>251</v>
      </c>
      <c r="C18" s="35">
        <f>SUM(C12:C17)</f>
        <v>36261</v>
      </c>
      <c r="D18" s="35">
        <f>SUM(D12:D17)</f>
        <v>8949</v>
      </c>
      <c r="E18" s="30">
        <f t="shared" si="0"/>
        <v>45210</v>
      </c>
      <c r="F18" s="35">
        <f>SUM(F12:F17)</f>
        <v>48337</v>
      </c>
    </row>
    <row r="19" spans="2:6" ht="30" x14ac:dyDescent="0.25">
      <c r="B19" s="2" t="s">
        <v>91</v>
      </c>
      <c r="C19" s="34">
        <v>-3391</v>
      </c>
      <c r="D19" s="34">
        <v>-6233</v>
      </c>
      <c r="E19" s="34">
        <f t="shared" si="0"/>
        <v>-9624</v>
      </c>
      <c r="F19" s="34">
        <v>-10759</v>
      </c>
    </row>
    <row r="20" spans="2:6" x14ac:dyDescent="0.25">
      <c r="B20" s="1" t="s">
        <v>92</v>
      </c>
      <c r="C20" s="121">
        <f>SUM(C18:C19)</f>
        <v>32870</v>
      </c>
      <c r="D20" s="121">
        <f>SUM(D18:D19)</f>
        <v>2716</v>
      </c>
      <c r="E20" s="121">
        <f>SUM(E18:E19)</f>
        <v>35586</v>
      </c>
      <c r="F20" s="121">
        <f>SUM(F18:F19)</f>
        <v>37578</v>
      </c>
    </row>
    <row r="21" spans="2:6" ht="18.75" customHeight="1" x14ac:dyDescent="0.25">
      <c r="B21" s="2" t="s">
        <v>93</v>
      </c>
      <c r="C21" s="35">
        <v>7075</v>
      </c>
      <c r="D21" s="48">
        <v>0</v>
      </c>
      <c r="E21" s="30">
        <f t="shared" si="0"/>
        <v>7075</v>
      </c>
      <c r="F21" s="35">
        <v>7675</v>
      </c>
    </row>
    <row r="22" spans="2:6" ht="15.75" thickBot="1" x14ac:dyDescent="0.3">
      <c r="B22" s="64" t="s">
        <v>285</v>
      </c>
      <c r="C22" s="243">
        <v>0</v>
      </c>
      <c r="D22" s="178">
        <v>3090</v>
      </c>
      <c r="E22" s="178">
        <f t="shared" si="0"/>
        <v>3090</v>
      </c>
      <c r="F22" s="178">
        <v>2376</v>
      </c>
    </row>
    <row r="23" spans="2:6" ht="30.75" thickBot="1" x14ac:dyDescent="0.3">
      <c r="B23" s="67" t="s">
        <v>179</v>
      </c>
      <c r="C23" s="238">
        <f>SUM(C20:C22)</f>
        <v>39945</v>
      </c>
      <c r="D23" s="80">
        <f>SUM(D20:D22)</f>
        <v>5806</v>
      </c>
      <c r="E23" s="80">
        <f>SUM(E20:E22)</f>
        <v>45751</v>
      </c>
      <c r="F23" s="80">
        <f>SUM(F20:F22)</f>
        <v>47629</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F16"/>
  <sheetViews>
    <sheetView workbookViewId="0">
      <selection activeCell="M21" sqref="M21"/>
    </sheetView>
  </sheetViews>
  <sheetFormatPr defaultRowHeight="15" x14ac:dyDescent="0.25"/>
  <cols>
    <col min="2" max="2" width="32.42578125" customWidth="1"/>
    <col min="3" max="4" width="14" customWidth="1"/>
    <col min="5" max="5" width="11.7109375" customWidth="1"/>
    <col min="6" max="6" width="12.42578125" customWidth="1"/>
  </cols>
  <sheetData>
    <row r="2" spans="2:6" ht="23.25" customHeight="1" thickBot="1" x14ac:dyDescent="0.3">
      <c r="B2" s="185" t="s">
        <v>22</v>
      </c>
      <c r="C2" s="228"/>
      <c r="D2" s="228"/>
      <c r="E2" s="228"/>
      <c r="F2" s="228"/>
    </row>
    <row r="3" spans="2:6" ht="22.5" customHeight="1" x14ac:dyDescent="0.25">
      <c r="B3" s="186" t="s">
        <v>553</v>
      </c>
      <c r="C3" s="205"/>
      <c r="D3" s="205"/>
      <c r="E3" s="205"/>
      <c r="F3" s="208" t="s">
        <v>30</v>
      </c>
    </row>
    <row r="4" spans="2:6" ht="22.5" customHeight="1" x14ac:dyDescent="0.25">
      <c r="B4" s="7"/>
      <c r="C4" s="106"/>
      <c r="D4" s="106"/>
      <c r="E4" s="106"/>
      <c r="F4" s="106"/>
    </row>
    <row r="5" spans="2:6" ht="23.25" customHeight="1" x14ac:dyDescent="0.25">
      <c r="B5" s="1" t="s">
        <v>776</v>
      </c>
    </row>
    <row r="7" spans="2:6" ht="36.75" customHeight="1" x14ac:dyDescent="0.25">
      <c r="C7" s="39" t="s">
        <v>773</v>
      </c>
      <c r="D7" s="39" t="s">
        <v>775</v>
      </c>
      <c r="E7" s="39">
        <v>2023</v>
      </c>
      <c r="F7" s="39">
        <v>2022</v>
      </c>
    </row>
    <row r="8" spans="2:6" x14ac:dyDescent="0.25">
      <c r="C8" s="55" t="s">
        <v>265</v>
      </c>
      <c r="D8" s="55" t="s">
        <v>266</v>
      </c>
      <c r="E8" s="55" t="s">
        <v>250</v>
      </c>
      <c r="F8" s="55" t="s">
        <v>180</v>
      </c>
    </row>
    <row r="9" spans="2:6" x14ac:dyDescent="0.25">
      <c r="B9" s="1" t="s">
        <v>94</v>
      </c>
    </row>
    <row r="10" spans="2:6" ht="30" x14ac:dyDescent="0.25">
      <c r="B10" s="2" t="s">
        <v>69</v>
      </c>
      <c r="C10" s="30">
        <v>2572</v>
      </c>
      <c r="D10" s="30">
        <v>779</v>
      </c>
      <c r="E10" s="30">
        <f>+C10+D10</f>
        <v>3351</v>
      </c>
      <c r="F10" s="30">
        <v>3469</v>
      </c>
    </row>
    <row r="11" spans="2:6" x14ac:dyDescent="0.25">
      <c r="B11" t="s">
        <v>88</v>
      </c>
      <c r="C11" s="30">
        <v>1589</v>
      </c>
      <c r="D11" s="30">
        <v>388</v>
      </c>
      <c r="E11" s="30">
        <f t="shared" ref="E11:E13" si="0">+C11+D11</f>
        <v>1977</v>
      </c>
      <c r="F11" s="30">
        <v>1405</v>
      </c>
    </row>
    <row r="12" spans="2:6" x14ac:dyDescent="0.25">
      <c r="B12" t="s">
        <v>366</v>
      </c>
      <c r="C12" s="34">
        <v>-405</v>
      </c>
      <c r="D12" s="34">
        <v>0</v>
      </c>
      <c r="E12" s="34">
        <f t="shared" si="0"/>
        <v>-405</v>
      </c>
      <c r="F12" s="34">
        <v>326</v>
      </c>
    </row>
    <row r="13" spans="2:6" ht="30.75" thickBot="1" x14ac:dyDescent="0.3">
      <c r="B13" s="64" t="s">
        <v>95</v>
      </c>
      <c r="C13" s="178">
        <v>-1080</v>
      </c>
      <c r="D13" s="178">
        <v>-705</v>
      </c>
      <c r="E13" s="178">
        <f t="shared" si="0"/>
        <v>-1785</v>
      </c>
      <c r="F13" s="178">
        <v>-589</v>
      </c>
    </row>
    <row r="14" spans="2:6" s="1" customFormat="1" ht="23.25" customHeight="1" thickBot="1" x14ac:dyDescent="0.3">
      <c r="B14" s="67" t="s">
        <v>197</v>
      </c>
      <c r="C14" s="80">
        <f>SUM(C10:C13)</f>
        <v>2676</v>
      </c>
      <c r="D14" s="80">
        <f>SUM(D10:D13)</f>
        <v>462</v>
      </c>
      <c r="E14" s="80">
        <f>SUM(E10:E13)</f>
        <v>3138</v>
      </c>
      <c r="F14" s="80">
        <v>4611</v>
      </c>
    </row>
    <row r="16" spans="2:6" ht="44.25" customHeight="1"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H25"/>
  <sheetViews>
    <sheetView workbookViewId="0">
      <selection activeCell="H1" sqref="H1"/>
    </sheetView>
  </sheetViews>
  <sheetFormatPr defaultRowHeight="15" x14ac:dyDescent="0.25"/>
  <cols>
    <col min="2" max="2" width="50.7109375" customWidth="1"/>
    <col min="4" max="4" width="12.140625" customWidth="1"/>
    <col min="5" max="5" width="11.28515625" bestFit="1" customWidth="1"/>
    <col min="6" max="6" width="12" customWidth="1"/>
  </cols>
  <sheetData>
    <row r="2" spans="2:8" ht="15.75" thickBot="1" x14ac:dyDescent="0.3">
      <c r="B2" s="185" t="s">
        <v>9</v>
      </c>
      <c r="C2" s="185"/>
      <c r="D2" s="185"/>
      <c r="E2" s="185"/>
      <c r="F2" s="185"/>
    </row>
    <row r="3" spans="2:8" ht="24.75" customHeight="1" x14ac:dyDescent="0.25">
      <c r="B3" s="186" t="s">
        <v>522</v>
      </c>
      <c r="C3" s="189"/>
      <c r="D3" s="189"/>
      <c r="E3" s="189"/>
      <c r="F3" s="187" t="s">
        <v>343</v>
      </c>
    </row>
    <row r="4" spans="2:8" x14ac:dyDescent="0.25">
      <c r="D4" s="22"/>
      <c r="E4" s="22"/>
      <c r="F4" s="22"/>
    </row>
    <row r="5" spans="2:8" x14ac:dyDescent="0.25">
      <c r="D5" s="24">
        <v>2023</v>
      </c>
      <c r="E5" s="24">
        <v>2023</v>
      </c>
      <c r="F5" s="24">
        <v>2022</v>
      </c>
    </row>
    <row r="6" spans="2:8" ht="60" x14ac:dyDescent="0.25">
      <c r="D6" s="51" t="s">
        <v>526</v>
      </c>
      <c r="E6" s="51" t="s">
        <v>524</v>
      </c>
      <c r="F6" s="39" t="s">
        <v>525</v>
      </c>
    </row>
    <row r="7" spans="2:8" ht="15.75" thickBot="1" x14ac:dyDescent="0.3">
      <c r="B7" s="67" t="s">
        <v>560</v>
      </c>
      <c r="C7" s="58"/>
      <c r="D7" s="68">
        <v>-1510461</v>
      </c>
      <c r="E7" s="68">
        <v>-1510461</v>
      </c>
      <c r="F7" s="68">
        <v>-1474246</v>
      </c>
      <c r="H7" s="280"/>
    </row>
    <row r="8" spans="2:8" x14ac:dyDescent="0.25">
      <c r="D8" s="25"/>
      <c r="E8" s="25"/>
      <c r="F8" s="25"/>
    </row>
    <row r="9" spans="2:8" x14ac:dyDescent="0.25">
      <c r="B9" t="s">
        <v>10</v>
      </c>
      <c r="D9" s="25"/>
      <c r="E9" s="25"/>
      <c r="F9" s="25"/>
    </row>
    <row r="10" spans="2:8" x14ac:dyDescent="0.25">
      <c r="B10" s="2" t="s">
        <v>530</v>
      </c>
      <c r="D10" s="25">
        <v>144981</v>
      </c>
      <c r="E10" s="25">
        <v>106074</v>
      </c>
      <c r="F10" s="25">
        <v>58788</v>
      </c>
      <c r="H10" s="280"/>
    </row>
    <row r="11" spans="2:8" x14ac:dyDescent="0.25">
      <c r="B11" s="2" t="s">
        <v>738</v>
      </c>
      <c r="D11" s="25">
        <v>-528926</v>
      </c>
      <c r="E11" s="25">
        <v>-365888</v>
      </c>
      <c r="F11" s="25">
        <v>-260666</v>
      </c>
      <c r="H11" s="280"/>
    </row>
    <row r="12" spans="2:8" x14ac:dyDescent="0.25">
      <c r="B12" s="2" t="s">
        <v>739</v>
      </c>
      <c r="D12" s="25">
        <v>174854</v>
      </c>
      <c r="E12" s="25">
        <v>165599</v>
      </c>
      <c r="F12" s="25">
        <v>165839</v>
      </c>
      <c r="H12" s="280"/>
    </row>
    <row r="13" spans="2:8" x14ac:dyDescent="0.25">
      <c r="B13" s="2" t="s">
        <v>531</v>
      </c>
      <c r="D13" s="25"/>
      <c r="E13" s="25">
        <v>3792</v>
      </c>
      <c r="F13" s="25"/>
    </row>
    <row r="14" spans="2:8" ht="18" customHeight="1" x14ac:dyDescent="0.25">
      <c r="B14" s="2" t="s">
        <v>225</v>
      </c>
      <c r="D14" s="25">
        <v>0</v>
      </c>
      <c r="E14" s="25">
        <v>6315</v>
      </c>
      <c r="F14" s="25">
        <v>4415</v>
      </c>
    </row>
    <row r="15" spans="2:8" ht="16.5" customHeight="1" thickBot="1" x14ac:dyDescent="0.3">
      <c r="B15" s="64" t="s">
        <v>226</v>
      </c>
      <c r="C15" s="58"/>
      <c r="D15" s="137">
        <v>2500</v>
      </c>
      <c r="E15" s="65">
        <v>146</v>
      </c>
      <c r="F15" s="65">
        <v>544</v>
      </c>
    </row>
    <row r="16" spans="2:8" ht="30.75" customHeight="1" thickBot="1" x14ac:dyDescent="0.3">
      <c r="B16" s="158"/>
      <c r="C16" s="158"/>
      <c r="D16" s="190">
        <f>SUM(D10:D15)</f>
        <v>-206591</v>
      </c>
      <c r="E16" s="190">
        <f>SUM(E10:E15)</f>
        <v>-83962</v>
      </c>
      <c r="F16" s="190">
        <f>SUM(F10:F15)</f>
        <v>-31080</v>
      </c>
    </row>
    <row r="17" spans="2:8" x14ac:dyDescent="0.25">
      <c r="D17" s="25"/>
      <c r="E17" s="25"/>
      <c r="F17" s="25"/>
    </row>
    <row r="18" spans="2:8" x14ac:dyDescent="0.25">
      <c r="B18" s="2" t="s">
        <v>227</v>
      </c>
      <c r="D18" s="25">
        <v>7700</v>
      </c>
      <c r="E18" s="25">
        <v>28303</v>
      </c>
      <c r="F18" s="25">
        <v>25039</v>
      </c>
    </row>
    <row r="19" spans="2:8" x14ac:dyDescent="0.25">
      <c r="B19" s="2" t="s">
        <v>228</v>
      </c>
      <c r="D19" s="25">
        <v>-7700</v>
      </c>
      <c r="E19" s="25">
        <v>-29678</v>
      </c>
      <c r="F19" s="25">
        <v>-27023</v>
      </c>
    </row>
    <row r="20" spans="2:8" ht="15.75" thickBot="1" x14ac:dyDescent="0.3">
      <c r="B20" s="64" t="s">
        <v>229</v>
      </c>
      <c r="C20" s="58"/>
      <c r="D20" s="137" t="s">
        <v>269</v>
      </c>
      <c r="E20" s="65">
        <v>-4288</v>
      </c>
      <c r="F20" s="65">
        <v>-3151</v>
      </c>
    </row>
    <row r="21" spans="2:8" ht="30" customHeight="1" thickBot="1" x14ac:dyDescent="0.3">
      <c r="B21" s="158"/>
      <c r="C21" s="158"/>
      <c r="D21" s="191" t="s">
        <v>269</v>
      </c>
      <c r="E21" s="190">
        <f>SUM(E18:E20)</f>
        <v>-5663</v>
      </c>
      <c r="F21" s="190">
        <f>SUM(F18:F20)</f>
        <v>-5135</v>
      </c>
    </row>
    <row r="22" spans="2:8" ht="45" x14ac:dyDescent="0.25">
      <c r="B22" s="8" t="s">
        <v>527</v>
      </c>
      <c r="C22" s="4"/>
      <c r="D22" s="29">
        <f>D16</f>
        <v>-206591</v>
      </c>
      <c r="E22" s="29">
        <f>E21+E16</f>
        <v>-89625</v>
      </c>
      <c r="F22" s="29">
        <f>F21+F16</f>
        <v>-36215</v>
      </c>
    </row>
    <row r="23" spans="2:8" ht="27.75" customHeight="1" thickBot="1" x14ac:dyDescent="0.3">
      <c r="B23" s="60" t="s">
        <v>528</v>
      </c>
      <c r="C23" s="61"/>
      <c r="D23" s="62">
        <v>0</v>
      </c>
      <c r="E23" s="62">
        <v>903</v>
      </c>
      <c r="F23" s="62">
        <v>0</v>
      </c>
    </row>
    <row r="24" spans="2:8" ht="24" customHeight="1" thickBot="1" x14ac:dyDescent="0.3">
      <c r="B24" s="60" t="s">
        <v>562</v>
      </c>
      <c r="C24" s="61"/>
      <c r="D24" s="62">
        <f>SUM(D22:D23)</f>
        <v>-206591</v>
      </c>
      <c r="E24" s="62">
        <f t="shared" ref="E24:F24" si="0">SUM(E22:E23)</f>
        <v>-88722</v>
      </c>
      <c r="F24" s="62">
        <f t="shared" si="0"/>
        <v>-36215</v>
      </c>
      <c r="H24" s="280"/>
    </row>
    <row r="25" spans="2:8" ht="28.5" customHeight="1" thickBot="1" x14ac:dyDescent="0.3">
      <c r="B25" s="60" t="s">
        <v>529</v>
      </c>
      <c r="C25" s="61"/>
      <c r="D25" s="62">
        <f>D7+D24</f>
        <v>-1717052</v>
      </c>
      <c r="E25" s="62">
        <f t="shared" ref="E25:F25" si="1">E7+E24</f>
        <v>-1599183</v>
      </c>
      <c r="F25" s="62">
        <f t="shared" si="1"/>
        <v>-1510461</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F15"/>
  <sheetViews>
    <sheetView workbookViewId="0">
      <selection activeCell="K23" sqref="K23"/>
    </sheetView>
  </sheetViews>
  <sheetFormatPr defaultRowHeight="15" x14ac:dyDescent="0.25"/>
  <cols>
    <col min="1" max="1" width="9.140625" customWidth="1"/>
    <col min="2" max="2" width="41.5703125" customWidth="1"/>
    <col min="3" max="3" width="14.7109375" customWidth="1"/>
    <col min="4" max="4" width="15.28515625" customWidth="1"/>
    <col min="5" max="5" width="13.42578125" customWidth="1"/>
  </cols>
  <sheetData>
    <row r="2" spans="2:6" ht="15.75" thickBot="1" x14ac:dyDescent="0.3">
      <c r="B2" s="185" t="s">
        <v>22</v>
      </c>
      <c r="C2" s="228"/>
      <c r="D2" s="228"/>
      <c r="E2" s="228"/>
      <c r="F2" s="228"/>
    </row>
    <row r="3" spans="2:6" ht="30" x14ac:dyDescent="0.25">
      <c r="B3" s="186" t="s">
        <v>553</v>
      </c>
      <c r="C3" s="205"/>
      <c r="D3" s="205"/>
      <c r="E3" s="205"/>
      <c r="F3" s="208" t="s">
        <v>30</v>
      </c>
    </row>
    <row r="5" spans="2:6" ht="56.25" customHeight="1" x14ac:dyDescent="0.25">
      <c r="B5" s="275" t="s">
        <v>777</v>
      </c>
      <c r="C5" s="275"/>
      <c r="D5" s="275"/>
      <c r="E5" s="275"/>
      <c r="F5" s="275"/>
    </row>
    <row r="6" spans="2:6" x14ac:dyDescent="0.25">
      <c r="B6" s="20"/>
    </row>
    <row r="7" spans="2:6" ht="30.75" customHeight="1" x14ac:dyDescent="0.25">
      <c r="C7" s="39" t="s">
        <v>773</v>
      </c>
      <c r="D7" s="39" t="s">
        <v>774</v>
      </c>
      <c r="E7" s="39" t="s">
        <v>45</v>
      </c>
    </row>
    <row r="8" spans="2:6" x14ac:dyDescent="0.25">
      <c r="C8" s="55" t="s">
        <v>36</v>
      </c>
      <c r="D8" s="55" t="s">
        <v>36</v>
      </c>
      <c r="E8" s="55" t="s">
        <v>264</v>
      </c>
    </row>
    <row r="9" spans="2:6" x14ac:dyDescent="0.25">
      <c r="C9" s="55"/>
      <c r="D9" s="55"/>
      <c r="E9" s="55"/>
    </row>
    <row r="10" spans="2:6" x14ac:dyDescent="0.25">
      <c r="B10" s="56">
        <v>2024</v>
      </c>
      <c r="C10" s="76">
        <v>4606</v>
      </c>
      <c r="D10" s="44">
        <v>747</v>
      </c>
      <c r="E10" s="44">
        <f t="shared" ref="E10:E15" si="0">C10+D10</f>
        <v>5353</v>
      </c>
    </row>
    <row r="11" spans="2:6" x14ac:dyDescent="0.25">
      <c r="B11" s="56">
        <v>2025</v>
      </c>
      <c r="C11" s="76">
        <v>4773</v>
      </c>
      <c r="D11" s="44">
        <v>799</v>
      </c>
      <c r="E11" s="44">
        <f t="shared" si="0"/>
        <v>5572</v>
      </c>
    </row>
    <row r="12" spans="2:6" x14ac:dyDescent="0.25">
      <c r="B12" s="56">
        <v>2026</v>
      </c>
      <c r="C12" s="76">
        <v>4642</v>
      </c>
      <c r="D12" s="44">
        <v>795</v>
      </c>
      <c r="E12" s="44">
        <f t="shared" si="0"/>
        <v>5437</v>
      </c>
    </row>
    <row r="13" spans="2:6" x14ac:dyDescent="0.25">
      <c r="B13" s="56">
        <v>2027</v>
      </c>
      <c r="C13" s="76">
        <v>4514</v>
      </c>
      <c r="D13" s="44">
        <v>860</v>
      </c>
      <c r="E13" s="44">
        <f t="shared" si="0"/>
        <v>5374</v>
      </c>
    </row>
    <row r="14" spans="2:6" ht="15.75" thickBot="1" x14ac:dyDescent="0.3">
      <c r="B14" s="193">
        <v>2028</v>
      </c>
      <c r="C14" s="253">
        <v>4457</v>
      </c>
      <c r="D14" s="200">
        <v>914</v>
      </c>
      <c r="E14" s="200">
        <f t="shared" si="0"/>
        <v>5371</v>
      </c>
      <c r="F14" s="58"/>
    </row>
    <row r="15" spans="2:6" s="1" customFormat="1" ht="15.75" thickBot="1" x14ac:dyDescent="0.3">
      <c r="B15" s="254"/>
      <c r="C15" s="255">
        <f>SUM(C10:C14)</f>
        <v>22992</v>
      </c>
      <c r="D15" s="203">
        <f>SUM(D10:D14)</f>
        <v>4115</v>
      </c>
      <c r="E15" s="203">
        <f t="shared" si="0"/>
        <v>27107</v>
      </c>
      <c r="F15" s="195"/>
    </row>
  </sheetData>
  <mergeCells count="1">
    <mergeCell ref="B5:F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P31"/>
  <sheetViews>
    <sheetView workbookViewId="0">
      <selection activeCell="B20" sqref="B20"/>
    </sheetView>
  </sheetViews>
  <sheetFormatPr defaultRowHeight="15" x14ac:dyDescent="0.25"/>
  <cols>
    <col min="2" max="2" width="30.42578125" customWidth="1"/>
    <col min="3" max="3" width="11.28515625" customWidth="1"/>
    <col min="4" max="7" width="9" bestFit="1" customWidth="1"/>
    <col min="8" max="8" width="8" bestFit="1" customWidth="1"/>
    <col min="9" max="9" width="9" bestFit="1" customWidth="1"/>
    <col min="10" max="10" width="10.42578125" customWidth="1"/>
  </cols>
  <sheetData>
    <row r="2" spans="2:10" ht="23.25" customHeight="1" thickBot="1" x14ac:dyDescent="0.3">
      <c r="B2" s="185" t="s">
        <v>22</v>
      </c>
      <c r="C2" s="228"/>
      <c r="D2" s="228"/>
      <c r="E2" s="228"/>
      <c r="F2" s="228"/>
      <c r="G2" s="228"/>
      <c r="H2" s="228"/>
      <c r="I2" s="228"/>
      <c r="J2" s="228"/>
    </row>
    <row r="3" spans="2:10" ht="24" customHeight="1" x14ac:dyDescent="0.25">
      <c r="B3" s="186" t="s">
        <v>553</v>
      </c>
      <c r="C3" s="205"/>
      <c r="D3" s="205"/>
      <c r="E3" s="205"/>
      <c r="F3" s="205"/>
      <c r="G3" s="205"/>
      <c r="H3" s="205"/>
      <c r="I3" s="205"/>
      <c r="J3" s="208" t="s">
        <v>30</v>
      </c>
    </row>
    <row r="4" spans="2:10" x14ac:dyDescent="0.25">
      <c r="B4" s="7"/>
      <c r="C4" s="106"/>
      <c r="D4" s="106"/>
      <c r="E4" s="106"/>
      <c r="F4" s="106"/>
      <c r="G4" s="106"/>
      <c r="H4" s="106"/>
      <c r="I4" s="106"/>
      <c r="J4" s="106"/>
    </row>
    <row r="5" spans="2:10" x14ac:dyDescent="0.25">
      <c r="B5" s="1" t="s">
        <v>367</v>
      </c>
    </row>
    <row r="7" spans="2:10" x14ac:dyDescent="0.25">
      <c r="C7" s="39" t="s">
        <v>96</v>
      </c>
      <c r="D7" s="39">
        <v>2024</v>
      </c>
      <c r="E7" s="39">
        <v>2025</v>
      </c>
      <c r="F7" s="39">
        <v>2026</v>
      </c>
      <c r="G7" s="39">
        <v>2027</v>
      </c>
      <c r="H7" s="39">
        <v>2028</v>
      </c>
      <c r="I7" s="39" t="s">
        <v>645</v>
      </c>
      <c r="J7" s="39" t="s">
        <v>45</v>
      </c>
    </row>
    <row r="8" spans="2:10" x14ac:dyDescent="0.25">
      <c r="C8" s="55"/>
      <c r="D8" s="55" t="s">
        <v>264</v>
      </c>
      <c r="E8" s="55" t="s">
        <v>264</v>
      </c>
      <c r="F8" s="55" t="s">
        <v>264</v>
      </c>
      <c r="G8" s="55" t="s">
        <v>264</v>
      </c>
      <c r="H8" s="55" t="s">
        <v>264</v>
      </c>
      <c r="I8" s="55" t="s">
        <v>264</v>
      </c>
      <c r="J8" s="55" t="s">
        <v>264</v>
      </c>
    </row>
    <row r="9" spans="2:10" x14ac:dyDescent="0.25">
      <c r="C9" s="1"/>
      <c r="D9" s="7"/>
      <c r="E9" s="7"/>
      <c r="F9" s="7"/>
      <c r="G9" s="7"/>
      <c r="H9" s="7"/>
      <c r="I9" s="7"/>
      <c r="J9" s="7"/>
    </row>
    <row r="10" spans="2:10" ht="18" customHeight="1" x14ac:dyDescent="0.25">
      <c r="B10" s="2" t="s">
        <v>97</v>
      </c>
      <c r="C10">
        <v>2048</v>
      </c>
      <c r="D10" s="25">
        <v>175135</v>
      </c>
      <c r="E10" s="25">
        <v>63418</v>
      </c>
      <c r="F10" s="25">
        <v>40215</v>
      </c>
      <c r="G10" s="25">
        <v>18936</v>
      </c>
      <c r="H10" s="25">
        <v>5611</v>
      </c>
      <c r="I10" s="25">
        <v>4670</v>
      </c>
      <c r="J10" s="25">
        <f>SUM(D10:I10)</f>
        <v>307985</v>
      </c>
    </row>
    <row r="11" spans="2:10" ht="18.75" customHeight="1" x14ac:dyDescent="0.25">
      <c r="B11" s="2" t="s">
        <v>98</v>
      </c>
      <c r="C11">
        <v>2032</v>
      </c>
      <c r="D11" s="25">
        <v>57300</v>
      </c>
      <c r="E11" s="25">
        <v>57300</v>
      </c>
      <c r="F11" s="25">
        <v>57300</v>
      </c>
      <c r="G11" s="25">
        <v>57300</v>
      </c>
      <c r="H11" s="25">
        <v>57300</v>
      </c>
      <c r="I11" s="25">
        <v>222684</v>
      </c>
      <c r="J11" s="25">
        <f t="shared" ref="J11:J15" si="0">SUM(D11:I11)</f>
        <v>509184</v>
      </c>
    </row>
    <row r="12" spans="2:10" ht="19.5" customHeight="1" x14ac:dyDescent="0.25">
      <c r="B12" s="2" t="s">
        <v>99</v>
      </c>
      <c r="C12">
        <v>2052</v>
      </c>
      <c r="D12" s="25">
        <v>72933</v>
      </c>
      <c r="E12" s="25">
        <v>45338</v>
      </c>
      <c r="F12" s="25">
        <v>34421</v>
      </c>
      <c r="G12" s="25">
        <v>16806</v>
      </c>
      <c r="H12" s="25">
        <v>13639</v>
      </c>
      <c r="I12" s="25">
        <v>146261</v>
      </c>
      <c r="J12" s="25">
        <f t="shared" si="0"/>
        <v>329398</v>
      </c>
    </row>
    <row r="13" spans="2:10" ht="20.25" customHeight="1" x14ac:dyDescent="0.25">
      <c r="B13" s="2" t="s">
        <v>100</v>
      </c>
      <c r="C13">
        <v>2028</v>
      </c>
      <c r="D13" s="25">
        <v>1376</v>
      </c>
      <c r="E13" s="25">
        <v>835</v>
      </c>
      <c r="F13" s="25">
        <v>489</v>
      </c>
      <c r="G13" s="25">
        <v>181</v>
      </c>
      <c r="H13" s="98">
        <v>39</v>
      </c>
      <c r="I13" s="98">
        <v>0</v>
      </c>
      <c r="J13" s="25">
        <f t="shared" si="0"/>
        <v>2920</v>
      </c>
    </row>
    <row r="14" spans="2:10" ht="18.75" customHeight="1" x14ac:dyDescent="0.25">
      <c r="B14" s="2" t="s">
        <v>101</v>
      </c>
      <c r="C14">
        <v>2030</v>
      </c>
      <c r="D14" s="25">
        <v>145567</v>
      </c>
      <c r="E14" s="25">
        <v>3126</v>
      </c>
      <c r="F14" s="25">
        <v>1091</v>
      </c>
      <c r="G14" s="25">
        <v>185</v>
      </c>
      <c r="H14" s="25">
        <v>185</v>
      </c>
      <c r="I14" s="25">
        <v>370</v>
      </c>
      <c r="J14" s="25">
        <f t="shared" si="0"/>
        <v>150524</v>
      </c>
    </row>
    <row r="15" spans="2:10" ht="19.5" customHeight="1" thickBot="1" x14ac:dyDescent="0.3">
      <c r="B15" s="64" t="s">
        <v>102</v>
      </c>
      <c r="C15" s="58">
        <v>2049</v>
      </c>
      <c r="D15" s="65">
        <v>19793</v>
      </c>
      <c r="E15" s="65">
        <v>20565</v>
      </c>
      <c r="F15" s="65">
        <v>21307</v>
      </c>
      <c r="G15" s="65">
        <v>21257</v>
      </c>
      <c r="H15" s="65">
        <v>21765</v>
      </c>
      <c r="I15" s="65">
        <v>481910</v>
      </c>
      <c r="J15" s="65">
        <f t="shared" si="0"/>
        <v>586597</v>
      </c>
    </row>
    <row r="16" spans="2:10" ht="29.25" customHeight="1" thickBot="1" x14ac:dyDescent="0.3">
      <c r="B16" s="64"/>
      <c r="C16" s="58"/>
      <c r="D16" s="68">
        <f t="shared" ref="D16:I16" si="1">SUM(D10:D15)</f>
        <v>472104</v>
      </c>
      <c r="E16" s="68">
        <f t="shared" si="1"/>
        <v>190582</v>
      </c>
      <c r="F16" s="68">
        <f t="shared" si="1"/>
        <v>154823</v>
      </c>
      <c r="G16" s="69">
        <f t="shared" si="1"/>
        <v>114665</v>
      </c>
      <c r="H16" s="69">
        <f t="shared" si="1"/>
        <v>98539</v>
      </c>
      <c r="I16" s="69">
        <f t="shared" si="1"/>
        <v>855895</v>
      </c>
      <c r="J16" s="68">
        <f>SUM(D16:I16)</f>
        <v>1886608</v>
      </c>
    </row>
    <row r="27" spans="1:16" x14ac:dyDescent="0.25">
      <c r="N27" s="1"/>
      <c r="O27" s="7"/>
      <c r="P27" s="7"/>
    </row>
    <row r="29" spans="1:16" x14ac:dyDescent="0.25">
      <c r="N29" s="1"/>
      <c r="O29" s="7"/>
      <c r="P29" s="7"/>
    </row>
    <row r="30" spans="1:16" x14ac:dyDescent="0.25">
      <c r="B30" s="1"/>
      <c r="C30" s="7"/>
      <c r="D30" s="7"/>
      <c r="E30" s="7"/>
      <c r="F30" s="7"/>
      <c r="G30" s="7"/>
      <c r="H30" s="7"/>
      <c r="I30" s="7"/>
      <c r="N30" s="1"/>
      <c r="O30" s="7"/>
      <c r="P30" s="7"/>
    </row>
    <row r="31" spans="1:16" x14ac:dyDescent="0.25">
      <c r="A31" s="2"/>
      <c r="C31" s="25"/>
      <c r="D31" s="25"/>
      <c r="E31" s="25"/>
      <c r="F31" s="25"/>
      <c r="G31" s="25"/>
      <c r="H31" s="25"/>
      <c r="I31" s="25"/>
      <c r="M31" s="2"/>
      <c r="O31" s="25"/>
      <c r="P31" s="2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J17"/>
  <sheetViews>
    <sheetView workbookViewId="0">
      <selection activeCell="R21" sqref="R21"/>
    </sheetView>
  </sheetViews>
  <sheetFormatPr defaultRowHeight="15" x14ac:dyDescent="0.25"/>
  <cols>
    <col min="2" max="2" width="20.42578125" customWidth="1"/>
    <col min="3" max="3" width="11.7109375" customWidth="1"/>
    <col min="4" max="7" width="9" bestFit="1" customWidth="1"/>
    <col min="8" max="8" width="8.5703125" customWidth="1"/>
    <col min="9" max="9" width="9" customWidth="1"/>
    <col min="10" max="10" width="10.5703125" customWidth="1"/>
  </cols>
  <sheetData>
    <row r="2" spans="2:10" ht="15.75" thickBot="1" x14ac:dyDescent="0.3">
      <c r="B2" s="185" t="s">
        <v>22</v>
      </c>
      <c r="C2" s="228"/>
      <c r="D2" s="228"/>
      <c r="E2" s="228"/>
      <c r="F2" s="228"/>
      <c r="G2" s="228"/>
      <c r="H2" s="228"/>
      <c r="I2" s="228"/>
      <c r="J2" s="228"/>
    </row>
    <row r="3" spans="2:10" ht="30" x14ac:dyDescent="0.25">
      <c r="B3" s="186" t="s">
        <v>553</v>
      </c>
      <c r="C3" s="205"/>
      <c r="D3" s="205"/>
      <c r="E3" s="205"/>
      <c r="F3" s="205"/>
      <c r="G3" s="205"/>
      <c r="H3" s="205"/>
      <c r="I3" s="205"/>
      <c r="J3" s="208" t="s">
        <v>30</v>
      </c>
    </row>
    <row r="5" spans="2:10" x14ac:dyDescent="0.25">
      <c r="B5" s="1" t="s">
        <v>368</v>
      </c>
    </row>
    <row r="6" spans="2:10" ht="41.25" customHeight="1" x14ac:dyDescent="0.25">
      <c r="B6" s="275" t="s">
        <v>646</v>
      </c>
      <c r="C6" s="275"/>
      <c r="D6" s="275"/>
      <c r="E6" s="275"/>
      <c r="F6" s="275"/>
      <c r="G6" s="275"/>
    </row>
    <row r="9" spans="2:10" x14ac:dyDescent="0.25">
      <c r="C9" s="39" t="s">
        <v>96</v>
      </c>
      <c r="D9" s="39">
        <v>2024</v>
      </c>
      <c r="E9" s="39">
        <v>2025</v>
      </c>
      <c r="F9" s="39">
        <v>2026</v>
      </c>
      <c r="G9" s="39">
        <v>2027</v>
      </c>
      <c r="H9" s="39">
        <v>2028</v>
      </c>
      <c r="I9" s="39" t="s">
        <v>645</v>
      </c>
      <c r="J9" s="39" t="s">
        <v>45</v>
      </c>
    </row>
    <row r="10" spans="2:10" x14ac:dyDescent="0.25">
      <c r="C10" s="55"/>
      <c r="D10" s="55" t="s">
        <v>264</v>
      </c>
      <c r="E10" s="55" t="s">
        <v>264</v>
      </c>
      <c r="F10" s="55" t="s">
        <v>264</v>
      </c>
      <c r="G10" s="55" t="s">
        <v>264</v>
      </c>
      <c r="H10" s="55" t="s">
        <v>264</v>
      </c>
      <c r="I10" s="55" t="s">
        <v>264</v>
      </c>
      <c r="J10" s="55" t="s">
        <v>264</v>
      </c>
    </row>
    <row r="11" spans="2:10" ht="20.25" customHeight="1" x14ac:dyDescent="0.25">
      <c r="C11" s="1"/>
      <c r="D11" s="7"/>
      <c r="E11" s="7"/>
      <c r="F11" s="7"/>
      <c r="G11" s="7"/>
      <c r="H11" s="7"/>
      <c r="I11" s="7"/>
      <c r="J11" s="7"/>
    </row>
    <row r="12" spans="2:10" x14ac:dyDescent="0.25">
      <c r="B12" s="2" t="s">
        <v>103</v>
      </c>
      <c r="C12">
        <v>2034</v>
      </c>
      <c r="D12" s="25">
        <v>311463</v>
      </c>
      <c r="E12" s="25">
        <v>235779</v>
      </c>
      <c r="F12" s="25">
        <v>171352</v>
      </c>
      <c r="G12" s="25">
        <v>114516</v>
      </c>
      <c r="H12" s="25">
        <v>49065</v>
      </c>
      <c r="I12" s="25">
        <v>93683</v>
      </c>
      <c r="J12" s="25">
        <f>SUM(D12:I12)</f>
        <v>975858</v>
      </c>
    </row>
    <row r="13" spans="2:10" x14ac:dyDescent="0.25">
      <c r="B13" s="2" t="s">
        <v>104</v>
      </c>
      <c r="C13">
        <v>2027</v>
      </c>
      <c r="D13" s="25">
        <v>2457</v>
      </c>
      <c r="E13" s="25">
        <v>1892</v>
      </c>
      <c r="F13" s="25">
        <v>1600</v>
      </c>
      <c r="G13" s="25">
        <v>1096</v>
      </c>
      <c r="H13" s="25">
        <v>0</v>
      </c>
      <c r="I13" s="25">
        <v>0</v>
      </c>
      <c r="J13" s="25">
        <f t="shared" ref="J13:J16" si="0">SUM(D13:I13)</f>
        <v>7045</v>
      </c>
    </row>
    <row r="14" spans="2:10" x14ac:dyDescent="0.25">
      <c r="B14" t="s">
        <v>105</v>
      </c>
      <c r="C14">
        <v>2052</v>
      </c>
      <c r="D14" s="25">
        <v>6318</v>
      </c>
      <c r="E14" s="25">
        <v>5883</v>
      </c>
      <c r="F14" s="25">
        <v>5737</v>
      </c>
      <c r="G14" s="25">
        <v>4410</v>
      </c>
      <c r="H14" s="25">
        <v>4099</v>
      </c>
      <c r="I14" s="25">
        <v>44385</v>
      </c>
      <c r="J14" s="25">
        <f t="shared" si="0"/>
        <v>70832</v>
      </c>
    </row>
    <row r="15" spans="2:10" x14ac:dyDescent="0.25">
      <c r="B15" t="s">
        <v>106</v>
      </c>
      <c r="C15">
        <v>2051</v>
      </c>
      <c r="D15" s="25">
        <v>696</v>
      </c>
      <c r="E15" s="25">
        <v>446</v>
      </c>
      <c r="F15" s="25">
        <v>193</v>
      </c>
      <c r="G15" s="25">
        <v>153</v>
      </c>
      <c r="H15" s="98">
        <v>79</v>
      </c>
      <c r="I15" s="98">
        <v>310</v>
      </c>
      <c r="J15" s="25">
        <f t="shared" si="0"/>
        <v>1877</v>
      </c>
    </row>
    <row r="16" spans="2:10" ht="15.75" thickBot="1" x14ac:dyDescent="0.3">
      <c r="B16" s="58" t="s">
        <v>29</v>
      </c>
      <c r="C16" s="58">
        <v>2039</v>
      </c>
      <c r="D16" s="65">
        <v>29952</v>
      </c>
      <c r="E16" s="65">
        <v>22151</v>
      </c>
      <c r="F16" s="137">
        <v>22096</v>
      </c>
      <c r="G16" s="137">
        <v>22506</v>
      </c>
      <c r="H16" s="137">
        <v>22253</v>
      </c>
      <c r="I16" s="137">
        <v>25229</v>
      </c>
      <c r="J16" s="65">
        <f t="shared" si="0"/>
        <v>144187</v>
      </c>
    </row>
    <row r="17" spans="2:10" ht="15.75" thickBot="1" x14ac:dyDescent="0.3">
      <c r="B17" s="58"/>
      <c r="C17" s="58"/>
      <c r="D17" s="68">
        <f t="shared" ref="D17:I17" si="1">SUM(D12:D16)</f>
        <v>350886</v>
      </c>
      <c r="E17" s="68">
        <f t="shared" si="1"/>
        <v>266151</v>
      </c>
      <c r="F17" s="68">
        <f t="shared" si="1"/>
        <v>200978</v>
      </c>
      <c r="G17" s="69">
        <f t="shared" si="1"/>
        <v>142681</v>
      </c>
      <c r="H17" s="69">
        <f t="shared" si="1"/>
        <v>75496</v>
      </c>
      <c r="I17" s="69">
        <f t="shared" si="1"/>
        <v>163607</v>
      </c>
      <c r="J17" s="68">
        <f>SUM(D17:I17)</f>
        <v>1199799</v>
      </c>
    </row>
  </sheetData>
  <mergeCells count="1">
    <mergeCell ref="B6:G6"/>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D43"/>
  <sheetViews>
    <sheetView topLeftCell="A13" workbookViewId="0">
      <selection activeCell="B37" sqref="B37"/>
    </sheetView>
  </sheetViews>
  <sheetFormatPr defaultRowHeight="15" x14ac:dyDescent="0.25"/>
  <cols>
    <col min="2" max="2" width="60.42578125" customWidth="1"/>
    <col min="3" max="3" width="18.140625" customWidth="1"/>
    <col min="4" max="4" width="15.5703125" customWidth="1"/>
  </cols>
  <sheetData>
    <row r="2" spans="2:4" ht="15.75" thickBot="1" x14ac:dyDescent="0.3">
      <c r="B2" s="228" t="s">
        <v>22</v>
      </c>
      <c r="C2" s="228"/>
      <c r="D2" s="228"/>
    </row>
    <row r="3" spans="2:4" ht="24.75" customHeight="1" x14ac:dyDescent="0.25">
      <c r="B3" s="186" t="s">
        <v>553</v>
      </c>
      <c r="C3" s="205"/>
      <c r="D3" s="208" t="s">
        <v>30</v>
      </c>
    </row>
    <row r="4" spans="2:4" ht="32.25" customHeight="1" x14ac:dyDescent="0.25">
      <c r="B4" s="1" t="s">
        <v>388</v>
      </c>
    </row>
    <row r="6" spans="2:4" x14ac:dyDescent="0.25">
      <c r="C6" s="24">
        <v>2023</v>
      </c>
      <c r="D6" s="24">
        <v>2022</v>
      </c>
    </row>
    <row r="7" spans="2:4" x14ac:dyDescent="0.25">
      <c r="C7" s="24" t="s">
        <v>36</v>
      </c>
      <c r="D7" s="24" t="s">
        <v>36</v>
      </c>
    </row>
    <row r="8" spans="2:4" x14ac:dyDescent="0.25">
      <c r="B8" s="2" t="s">
        <v>371</v>
      </c>
    </row>
    <row r="9" spans="2:4" x14ac:dyDescent="0.25">
      <c r="B9" s="2" t="s">
        <v>778</v>
      </c>
      <c r="C9" s="44">
        <v>72256</v>
      </c>
      <c r="D9" s="44">
        <v>69930</v>
      </c>
    </row>
    <row r="10" spans="2:4" x14ac:dyDescent="0.25">
      <c r="B10" s="41" t="s">
        <v>382</v>
      </c>
      <c r="C10" s="77">
        <v>71947</v>
      </c>
      <c r="D10" s="77">
        <v>86948</v>
      </c>
    </row>
    <row r="11" spans="2:4" x14ac:dyDescent="0.25">
      <c r="B11" s="41" t="s">
        <v>383</v>
      </c>
      <c r="C11" s="77">
        <v>341149</v>
      </c>
      <c r="D11" s="77">
        <v>242835</v>
      </c>
    </row>
    <row r="12" spans="2:4" ht="15.75" thickBot="1" x14ac:dyDescent="0.3">
      <c r="B12" s="175" t="s">
        <v>384</v>
      </c>
      <c r="C12" s="176">
        <v>88202</v>
      </c>
      <c r="D12" s="176">
        <v>78168</v>
      </c>
    </row>
    <row r="13" spans="2:4" ht="27.75" customHeight="1" thickBot="1" x14ac:dyDescent="0.3">
      <c r="B13" s="64"/>
      <c r="C13" s="68">
        <f>SUM(C9:C12)</f>
        <v>573554</v>
      </c>
      <c r="D13" s="68">
        <f>SUM(D9:D12)</f>
        <v>477881</v>
      </c>
    </row>
    <row r="14" spans="2:4" x14ac:dyDescent="0.25">
      <c r="B14" s="2"/>
      <c r="C14" s="106"/>
      <c r="D14" s="106"/>
    </row>
    <row r="15" spans="2:4" x14ac:dyDescent="0.25">
      <c r="B15" s="2" t="s">
        <v>370</v>
      </c>
      <c r="C15" s="25"/>
      <c r="D15" s="25"/>
    </row>
    <row r="16" spans="2:4" x14ac:dyDescent="0.25">
      <c r="B16" s="2" t="s">
        <v>779</v>
      </c>
      <c r="C16" s="25">
        <v>48468</v>
      </c>
      <c r="D16" s="25">
        <v>24729</v>
      </c>
    </row>
    <row r="17" spans="2:4" ht="15.75" thickBot="1" x14ac:dyDescent="0.3">
      <c r="B17" s="64" t="s">
        <v>780</v>
      </c>
      <c r="C17" s="65">
        <v>128570</v>
      </c>
      <c r="D17" s="65">
        <v>133583</v>
      </c>
    </row>
    <row r="18" spans="2:4" ht="26.25" customHeight="1" thickBot="1" x14ac:dyDescent="0.3">
      <c r="B18" s="64"/>
      <c r="C18" s="68">
        <f>SUM(C16:C17)</f>
        <v>177038</v>
      </c>
      <c r="D18" s="68">
        <f>SUM(D16:D17)</f>
        <v>158312</v>
      </c>
    </row>
    <row r="19" spans="2:4" x14ac:dyDescent="0.25">
      <c r="B19" s="2"/>
      <c r="C19" s="106"/>
      <c r="D19" s="106"/>
    </row>
    <row r="20" spans="2:4" x14ac:dyDescent="0.25">
      <c r="B20" s="2" t="s">
        <v>369</v>
      </c>
      <c r="C20" s="25"/>
      <c r="D20" s="25"/>
    </row>
    <row r="21" spans="2:4" x14ac:dyDescent="0.25">
      <c r="B21" s="2" t="s">
        <v>376</v>
      </c>
      <c r="C21" s="25">
        <v>978</v>
      </c>
      <c r="D21" s="25">
        <v>909</v>
      </c>
    </row>
    <row r="22" spans="2:4" x14ac:dyDescent="0.25">
      <c r="B22" s="2" t="s">
        <v>647</v>
      </c>
      <c r="C22" s="25">
        <v>16299</v>
      </c>
      <c r="D22" s="25">
        <v>12797</v>
      </c>
    </row>
    <row r="23" spans="2:4" x14ac:dyDescent="0.25">
      <c r="B23" s="2" t="s">
        <v>377</v>
      </c>
      <c r="C23" s="25">
        <v>20450</v>
      </c>
      <c r="D23" s="25">
        <v>20061</v>
      </c>
    </row>
    <row r="24" spans="2:4" x14ac:dyDescent="0.25">
      <c r="B24" s="2" t="s">
        <v>378</v>
      </c>
      <c r="C24" s="25">
        <v>14387</v>
      </c>
      <c r="D24" s="25">
        <v>14278</v>
      </c>
    </row>
    <row r="25" spans="2:4" x14ac:dyDescent="0.25">
      <c r="B25" s="2" t="s">
        <v>379</v>
      </c>
      <c r="C25" s="25">
        <v>47522</v>
      </c>
      <c r="D25" s="25">
        <v>45820</v>
      </c>
    </row>
    <row r="26" spans="2:4" x14ac:dyDescent="0.25">
      <c r="B26" s="2" t="s">
        <v>380</v>
      </c>
      <c r="C26" s="106">
        <v>37750</v>
      </c>
      <c r="D26" s="106">
        <v>37265</v>
      </c>
    </row>
    <row r="27" spans="2:4" ht="15.75" thickBot="1" x14ac:dyDescent="0.3">
      <c r="B27" s="64" t="s">
        <v>381</v>
      </c>
      <c r="C27" s="65">
        <v>6834</v>
      </c>
      <c r="D27" s="65">
        <v>6106</v>
      </c>
    </row>
    <row r="28" spans="2:4" ht="24" customHeight="1" thickBot="1" x14ac:dyDescent="0.3">
      <c r="B28" s="64"/>
      <c r="C28" s="68">
        <f>SUM(C21:C27)</f>
        <v>144220</v>
      </c>
      <c r="D28" s="68">
        <f>SUM(D21:D27)</f>
        <v>137236</v>
      </c>
    </row>
    <row r="29" spans="2:4" x14ac:dyDescent="0.25">
      <c r="B29" s="2"/>
      <c r="C29" s="106"/>
      <c r="D29" s="106"/>
    </row>
    <row r="30" spans="2:4" x14ac:dyDescent="0.25">
      <c r="B30" s="2" t="s">
        <v>372</v>
      </c>
      <c r="C30" s="106"/>
      <c r="D30" s="106"/>
    </row>
    <row r="31" spans="2:4" x14ac:dyDescent="0.25">
      <c r="B31" s="2" t="s">
        <v>373</v>
      </c>
      <c r="C31" s="106">
        <v>35356</v>
      </c>
      <c r="D31" s="106">
        <v>37012</v>
      </c>
    </row>
    <row r="32" spans="2:4" x14ac:dyDescent="0.25">
      <c r="B32" s="2" t="s">
        <v>374</v>
      </c>
      <c r="C32" s="106">
        <v>2599</v>
      </c>
      <c r="D32" s="106">
        <v>5202</v>
      </c>
    </row>
    <row r="33" spans="2:4" x14ac:dyDescent="0.25">
      <c r="B33" s="2" t="s">
        <v>375</v>
      </c>
      <c r="C33" s="106">
        <v>82</v>
      </c>
      <c r="D33" s="106">
        <v>296</v>
      </c>
    </row>
    <row r="34" spans="2:4" ht="24" customHeight="1" thickBot="1" x14ac:dyDescent="0.3">
      <c r="B34" s="75"/>
      <c r="C34" s="62">
        <f>SUM(C31:C33)</f>
        <v>38037</v>
      </c>
      <c r="D34" s="62">
        <f>SUM(D31:D33)</f>
        <v>42510</v>
      </c>
    </row>
    <row r="35" spans="2:4" x14ac:dyDescent="0.25">
      <c r="B35" s="2"/>
      <c r="C35" s="106"/>
      <c r="D35" s="106"/>
    </row>
    <row r="36" spans="2:4" x14ac:dyDescent="0.25">
      <c r="B36" s="2" t="s">
        <v>6</v>
      </c>
      <c r="C36" s="25"/>
      <c r="D36" s="25"/>
    </row>
    <row r="37" spans="2:4" x14ac:dyDescent="0.25">
      <c r="B37" s="2" t="s">
        <v>182</v>
      </c>
      <c r="C37" s="25">
        <v>44980</v>
      </c>
      <c r="D37" s="25">
        <v>46723</v>
      </c>
    </row>
    <row r="38" spans="2:4" x14ac:dyDescent="0.25">
      <c r="B38" s="2" t="s">
        <v>181</v>
      </c>
      <c r="C38" s="25">
        <v>4409</v>
      </c>
      <c r="D38" s="25">
        <v>4292</v>
      </c>
    </row>
    <row r="39" spans="2:4" x14ac:dyDescent="0.25">
      <c r="B39" s="2" t="s">
        <v>385</v>
      </c>
      <c r="C39" s="25">
        <v>8978</v>
      </c>
      <c r="D39" s="25">
        <v>6911</v>
      </c>
    </row>
    <row r="40" spans="2:4" x14ac:dyDescent="0.25">
      <c r="B40" s="2" t="s">
        <v>386</v>
      </c>
      <c r="C40" s="25">
        <v>221</v>
      </c>
      <c r="D40" s="25">
        <v>61</v>
      </c>
    </row>
    <row r="41" spans="2:4" x14ac:dyDescent="0.25">
      <c r="B41" s="2" t="s">
        <v>387</v>
      </c>
      <c r="C41" s="25">
        <v>40090</v>
      </c>
      <c r="D41" s="25">
        <v>38487</v>
      </c>
    </row>
    <row r="42" spans="2:4" ht="15.75" thickBot="1" x14ac:dyDescent="0.3">
      <c r="B42" s="64" t="s">
        <v>183</v>
      </c>
      <c r="C42" s="65">
        <v>73</v>
      </c>
      <c r="D42" s="65">
        <v>164</v>
      </c>
    </row>
    <row r="43" spans="2:4" ht="27.75" customHeight="1" thickBot="1" x14ac:dyDescent="0.3">
      <c r="B43" s="64"/>
      <c r="C43" s="68">
        <f>SUM(C37:C42)</f>
        <v>98751</v>
      </c>
      <c r="D43" s="68">
        <f>SUM(D37:D42)</f>
        <v>96638</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D18"/>
  <sheetViews>
    <sheetView workbookViewId="0">
      <selection activeCell="B12" sqref="B12"/>
    </sheetView>
  </sheetViews>
  <sheetFormatPr defaultRowHeight="15" x14ac:dyDescent="0.25"/>
  <cols>
    <col min="2" max="2" width="58.5703125" customWidth="1"/>
    <col min="3" max="3" width="11.42578125" customWidth="1"/>
    <col min="4" max="4" width="32.140625" customWidth="1"/>
  </cols>
  <sheetData>
    <row r="1" spans="2:4" x14ac:dyDescent="0.25">
      <c r="B1" s="192"/>
      <c r="C1" s="192"/>
      <c r="D1" s="192"/>
    </row>
    <row r="2" spans="2:4" ht="15.75" thickBot="1" x14ac:dyDescent="0.3">
      <c r="B2" s="228" t="s">
        <v>22</v>
      </c>
      <c r="C2" s="228"/>
      <c r="D2" s="228"/>
    </row>
    <row r="3" spans="2:4" ht="30" x14ac:dyDescent="0.25">
      <c r="B3" s="186" t="s">
        <v>553</v>
      </c>
      <c r="C3" s="205"/>
      <c r="D3" s="208" t="s">
        <v>30</v>
      </c>
    </row>
    <row r="4" spans="2:4" x14ac:dyDescent="0.25">
      <c r="B4" s="1"/>
    </row>
    <row r="5" spans="2:4" x14ac:dyDescent="0.25">
      <c r="B5" s="1" t="s">
        <v>648</v>
      </c>
    </row>
    <row r="6" spans="2:4" x14ac:dyDescent="0.25">
      <c r="B6" s="1"/>
    </row>
    <row r="7" spans="2:4" x14ac:dyDescent="0.25">
      <c r="B7" s="1" t="s">
        <v>781</v>
      </c>
    </row>
    <row r="8" spans="2:4" x14ac:dyDescent="0.25">
      <c r="C8" s="24"/>
      <c r="D8" s="24"/>
    </row>
    <row r="9" spans="2:4" x14ac:dyDescent="0.25">
      <c r="B9" t="s">
        <v>649</v>
      </c>
      <c r="C9" s="24"/>
      <c r="D9" s="24"/>
    </row>
    <row r="10" spans="2:4" x14ac:dyDescent="0.25">
      <c r="C10" s="24"/>
      <c r="D10" s="24"/>
    </row>
    <row r="11" spans="2:4" x14ac:dyDescent="0.25">
      <c r="C11" s="24" t="s">
        <v>36</v>
      </c>
      <c r="D11" s="24"/>
    </row>
    <row r="12" spans="2:4" x14ac:dyDescent="0.25">
      <c r="C12" s="24"/>
      <c r="D12" s="24"/>
    </row>
    <row r="13" spans="2:4" x14ac:dyDescent="0.25">
      <c r="B13" t="s">
        <v>650</v>
      </c>
      <c r="C13" s="25">
        <v>126445</v>
      </c>
      <c r="D13" s="25"/>
    </row>
    <row r="14" spans="2:4" x14ac:dyDescent="0.25">
      <c r="B14" t="s">
        <v>651</v>
      </c>
      <c r="C14" s="25">
        <v>162393</v>
      </c>
      <c r="D14" s="25"/>
    </row>
    <row r="15" spans="2:4" x14ac:dyDescent="0.25">
      <c r="B15" t="s">
        <v>652</v>
      </c>
      <c r="C15" s="25">
        <v>189387</v>
      </c>
      <c r="D15" s="25"/>
    </row>
    <row r="16" spans="2:4" x14ac:dyDescent="0.25">
      <c r="B16" t="s">
        <v>653</v>
      </c>
      <c r="C16" s="25">
        <v>132091</v>
      </c>
      <c r="D16" s="25"/>
    </row>
    <row r="17" spans="2:4" x14ac:dyDescent="0.25">
      <c r="B17" t="s">
        <v>654</v>
      </c>
      <c r="C17" s="25">
        <v>69759</v>
      </c>
      <c r="D17" s="25"/>
    </row>
    <row r="18" spans="2:4" x14ac:dyDescent="0.25">
      <c r="D18" s="177"/>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K23"/>
  <sheetViews>
    <sheetView workbookViewId="0">
      <selection activeCell="I21" sqref="I21"/>
    </sheetView>
  </sheetViews>
  <sheetFormatPr defaultRowHeight="15" x14ac:dyDescent="0.25"/>
  <cols>
    <col min="2" max="2" width="33.7109375" customWidth="1"/>
    <col min="3" max="3" width="11.7109375" customWidth="1"/>
    <col min="4" max="4" width="13.85546875" customWidth="1"/>
    <col min="5" max="5" width="13.28515625" customWidth="1"/>
    <col min="6" max="6" width="10.5703125" customWidth="1"/>
    <col min="7" max="7" width="10.7109375" bestFit="1" customWidth="1"/>
    <col min="8" max="8" width="10.42578125" customWidth="1"/>
    <col min="9" max="9" width="9.7109375" bestFit="1" customWidth="1"/>
    <col min="10" max="10" width="11.28515625" bestFit="1" customWidth="1"/>
    <col min="11" max="11" width="11.85546875" customWidth="1"/>
  </cols>
  <sheetData>
    <row r="1" spans="2:11" x14ac:dyDescent="0.25">
      <c r="B1" s="192"/>
      <c r="C1" s="192"/>
      <c r="D1" s="192"/>
      <c r="E1" s="192"/>
      <c r="F1" s="192"/>
      <c r="G1" s="192"/>
      <c r="H1" s="192"/>
      <c r="I1" s="192"/>
      <c r="J1" s="192"/>
      <c r="K1" s="241" t="s">
        <v>188</v>
      </c>
    </row>
    <row r="2" spans="2:11" ht="15.75" thickBot="1" x14ac:dyDescent="0.3">
      <c r="B2" s="185" t="s">
        <v>255</v>
      </c>
      <c r="C2" s="210"/>
      <c r="D2" s="210"/>
      <c r="E2" s="210"/>
      <c r="F2" s="210"/>
      <c r="G2" s="210"/>
      <c r="H2" s="210"/>
      <c r="I2" s="210"/>
      <c r="J2" s="210"/>
      <c r="K2" s="210"/>
    </row>
    <row r="3" spans="2:11" ht="30" x14ac:dyDescent="0.25">
      <c r="B3" s="186" t="s">
        <v>252</v>
      </c>
      <c r="C3" s="205"/>
      <c r="D3" s="205"/>
      <c r="E3" s="205"/>
      <c r="F3" s="205"/>
      <c r="G3" s="205"/>
      <c r="H3" s="205"/>
      <c r="I3" s="205"/>
      <c r="J3" s="205"/>
      <c r="K3" s="208" t="s">
        <v>253</v>
      </c>
    </row>
    <row r="5" spans="2:11" ht="54.75" customHeight="1" x14ac:dyDescent="0.25">
      <c r="B5" s="4"/>
      <c r="C5" s="124" t="s">
        <v>107</v>
      </c>
      <c r="D5" s="123" t="s">
        <v>390</v>
      </c>
      <c r="E5" s="123" t="s">
        <v>391</v>
      </c>
      <c r="F5" s="123" t="s">
        <v>783</v>
      </c>
      <c r="G5" s="123" t="s">
        <v>108</v>
      </c>
      <c r="H5" s="123" t="s">
        <v>109</v>
      </c>
      <c r="I5" s="123" t="s">
        <v>389</v>
      </c>
      <c r="J5" s="124">
        <v>2023</v>
      </c>
      <c r="K5" s="123" t="s">
        <v>782</v>
      </c>
    </row>
    <row r="6" spans="2:11" x14ac:dyDescent="0.25">
      <c r="C6" s="24" t="s">
        <v>36</v>
      </c>
      <c r="D6" s="24" t="s">
        <v>36</v>
      </c>
      <c r="E6" s="24" t="s">
        <v>36</v>
      </c>
      <c r="F6" s="24" t="s">
        <v>36</v>
      </c>
      <c r="G6" s="24" t="s">
        <v>36</v>
      </c>
      <c r="H6" s="24" t="s">
        <v>36</v>
      </c>
      <c r="I6" s="24" t="s">
        <v>36</v>
      </c>
      <c r="J6" s="24" t="s">
        <v>36</v>
      </c>
      <c r="K6" s="24" t="s">
        <v>36</v>
      </c>
    </row>
    <row r="7" spans="2:11" x14ac:dyDescent="0.25">
      <c r="C7" s="24"/>
      <c r="D7" s="24"/>
      <c r="E7" s="24"/>
      <c r="F7" s="24"/>
      <c r="G7" s="24"/>
      <c r="H7" s="24"/>
      <c r="I7" s="24"/>
      <c r="J7" s="24"/>
      <c r="K7" s="24"/>
    </row>
    <row r="8" spans="2:11" x14ac:dyDescent="0.25">
      <c r="B8" s="1" t="s">
        <v>566</v>
      </c>
      <c r="C8" s="24"/>
      <c r="D8" s="24"/>
      <c r="E8" s="24"/>
      <c r="F8" s="24"/>
      <c r="G8" s="24"/>
      <c r="H8" s="24"/>
      <c r="I8" s="24"/>
      <c r="J8" s="24"/>
      <c r="K8" s="24"/>
    </row>
    <row r="9" spans="2:11" x14ac:dyDescent="0.25">
      <c r="B9" s="304" t="s">
        <v>655</v>
      </c>
      <c r="C9" s="30">
        <v>25537</v>
      </c>
      <c r="D9" s="30">
        <v>2423238</v>
      </c>
      <c r="E9" s="30">
        <v>869168</v>
      </c>
      <c r="F9" s="30">
        <v>2072373</v>
      </c>
      <c r="G9" s="37">
        <v>332687</v>
      </c>
      <c r="H9" s="30">
        <v>169623</v>
      </c>
      <c r="I9" s="30">
        <v>289657</v>
      </c>
      <c r="J9" s="30">
        <f>SUM(C9:I9)</f>
        <v>6182283</v>
      </c>
      <c r="K9" s="30">
        <v>5934658</v>
      </c>
    </row>
    <row r="10" spans="2:11" x14ac:dyDescent="0.25">
      <c r="B10" s="2" t="s">
        <v>286</v>
      </c>
      <c r="C10" s="30">
        <v>417</v>
      </c>
      <c r="D10" s="30">
        <v>39566</v>
      </c>
      <c r="E10" s="30">
        <v>78163</v>
      </c>
      <c r="F10" s="30">
        <v>58101</v>
      </c>
      <c r="G10" s="30">
        <v>20640</v>
      </c>
      <c r="H10" s="30">
        <v>4239</v>
      </c>
      <c r="I10" s="30">
        <v>-201126</v>
      </c>
      <c r="J10" s="30">
        <f t="shared" ref="J10:J20" si="0">SUM(C10:I10)</f>
        <v>0</v>
      </c>
      <c r="K10" s="28">
        <v>0</v>
      </c>
    </row>
    <row r="11" spans="2:11" x14ac:dyDescent="0.25">
      <c r="B11" s="2" t="s">
        <v>110</v>
      </c>
      <c r="C11" s="28">
        <v>0</v>
      </c>
      <c r="D11" s="30">
        <v>4793</v>
      </c>
      <c r="E11" s="28">
        <v>0</v>
      </c>
      <c r="F11" s="28">
        <v>0</v>
      </c>
      <c r="G11" s="30">
        <v>2475</v>
      </c>
      <c r="H11" s="28">
        <v>0</v>
      </c>
      <c r="I11" s="30">
        <v>358620</v>
      </c>
      <c r="J11" s="30">
        <f t="shared" si="0"/>
        <v>365888</v>
      </c>
      <c r="K11" s="30">
        <v>260666</v>
      </c>
    </row>
    <row r="12" spans="2:11" x14ac:dyDescent="0.25">
      <c r="B12" s="2" t="s">
        <v>111</v>
      </c>
      <c r="C12" s="28">
        <v>0</v>
      </c>
      <c r="D12" s="28">
        <v>-5959</v>
      </c>
      <c r="E12" s="28">
        <v>-658</v>
      </c>
      <c r="F12" s="28">
        <v>-1120</v>
      </c>
      <c r="G12" s="28">
        <v>-4889</v>
      </c>
      <c r="H12" s="28">
        <v>-397</v>
      </c>
      <c r="I12" s="28">
        <v>0</v>
      </c>
      <c r="J12" s="30">
        <f t="shared" si="0"/>
        <v>-13023</v>
      </c>
      <c r="K12" s="28">
        <v>0</v>
      </c>
    </row>
    <row r="13" spans="2:11" ht="30" x14ac:dyDescent="0.25">
      <c r="B13" s="2" t="s">
        <v>656</v>
      </c>
      <c r="C13" s="98">
        <v>0</v>
      </c>
      <c r="D13" s="98">
        <v>-3792</v>
      </c>
      <c r="E13" s="98">
        <v>0</v>
      </c>
      <c r="F13" s="98">
        <v>0</v>
      </c>
      <c r="G13" s="98">
        <v>0</v>
      </c>
      <c r="H13" s="98">
        <v>0</v>
      </c>
      <c r="I13" s="98">
        <v>0</v>
      </c>
      <c r="J13" s="34">
        <v>-3792</v>
      </c>
      <c r="K13" s="98">
        <v>0</v>
      </c>
    </row>
    <row r="14" spans="2:11" ht="15.75" thickBot="1" x14ac:dyDescent="0.3">
      <c r="B14" s="64" t="s">
        <v>112</v>
      </c>
      <c r="C14" s="137">
        <v>-16</v>
      </c>
      <c r="D14" s="178">
        <v>-11447</v>
      </c>
      <c r="E14" s="178">
        <v>-1370</v>
      </c>
      <c r="F14" s="178">
        <v>-52418</v>
      </c>
      <c r="G14" s="178">
        <v>-3190</v>
      </c>
      <c r="H14" s="178">
        <v>-9609</v>
      </c>
      <c r="I14" s="137">
        <v>0</v>
      </c>
      <c r="J14" s="178">
        <f t="shared" si="0"/>
        <v>-78050</v>
      </c>
      <c r="K14" s="178">
        <v>-13041</v>
      </c>
    </row>
    <row r="15" spans="2:11" ht="26.25" customHeight="1" thickBot="1" x14ac:dyDescent="0.3">
      <c r="B15" s="179" t="s">
        <v>567</v>
      </c>
      <c r="C15" s="180">
        <f>SUM(C9:C14)</f>
        <v>25938</v>
      </c>
      <c r="D15" s="180">
        <f t="shared" ref="D15:K15" si="1">SUM(D9:D14)</f>
        <v>2446399</v>
      </c>
      <c r="E15" s="180">
        <f t="shared" si="1"/>
        <v>945303</v>
      </c>
      <c r="F15" s="180">
        <f t="shared" si="1"/>
        <v>2076936</v>
      </c>
      <c r="G15" s="180">
        <f t="shared" si="1"/>
        <v>347723</v>
      </c>
      <c r="H15" s="180">
        <f t="shared" si="1"/>
        <v>163856</v>
      </c>
      <c r="I15" s="180">
        <f t="shared" si="1"/>
        <v>447151</v>
      </c>
      <c r="J15" s="180">
        <f t="shared" si="1"/>
        <v>6453306</v>
      </c>
      <c r="K15" s="180">
        <f t="shared" si="1"/>
        <v>6182283</v>
      </c>
    </row>
    <row r="16" spans="2:11" x14ac:dyDescent="0.25">
      <c r="B16" s="2"/>
      <c r="C16" s="34"/>
      <c r="D16" s="34"/>
      <c r="E16" s="34"/>
      <c r="F16" s="34"/>
      <c r="G16" s="34"/>
      <c r="H16" s="34"/>
      <c r="I16" s="34"/>
      <c r="J16" s="34"/>
      <c r="K16" s="34"/>
    </row>
    <row r="17" spans="2:11" x14ac:dyDescent="0.25">
      <c r="B17" s="7" t="s">
        <v>568</v>
      </c>
      <c r="C17" s="34"/>
      <c r="D17" s="34"/>
      <c r="E17" s="34"/>
      <c r="F17" s="34"/>
      <c r="G17" s="34"/>
      <c r="H17" s="34"/>
      <c r="I17" s="34"/>
      <c r="J17" s="34"/>
      <c r="K17" s="34"/>
    </row>
    <row r="18" spans="2:11" x14ac:dyDescent="0.25">
      <c r="B18" s="304" t="s">
        <v>655</v>
      </c>
      <c r="C18" s="28">
        <v>0</v>
      </c>
      <c r="D18" s="35">
        <v>-1034358</v>
      </c>
      <c r="E18" s="30">
        <v>-366613</v>
      </c>
      <c r="F18" s="30">
        <v>-704750</v>
      </c>
      <c r="G18" s="35">
        <v>-172987</v>
      </c>
      <c r="H18" s="35">
        <v>-131885</v>
      </c>
      <c r="I18" s="28">
        <v>0</v>
      </c>
      <c r="J18" s="35">
        <f t="shared" si="0"/>
        <v>-2410593</v>
      </c>
      <c r="K18" s="35">
        <v>-2254404</v>
      </c>
    </row>
    <row r="19" spans="2:11" x14ac:dyDescent="0.25">
      <c r="B19" s="2" t="s">
        <v>113</v>
      </c>
      <c r="C19" s="28">
        <v>0</v>
      </c>
      <c r="D19" s="35">
        <v>-58159</v>
      </c>
      <c r="E19" s="30">
        <v>-23441</v>
      </c>
      <c r="F19" s="30">
        <v>-55828</v>
      </c>
      <c r="G19" s="35">
        <v>-17603</v>
      </c>
      <c r="H19" s="35">
        <v>-10568</v>
      </c>
      <c r="I19" s="28">
        <v>0</v>
      </c>
      <c r="J19" s="35">
        <f t="shared" si="0"/>
        <v>-165599</v>
      </c>
      <c r="K19" s="35">
        <v>-165839</v>
      </c>
    </row>
    <row r="20" spans="2:11" x14ac:dyDescent="0.25">
      <c r="B20" s="2" t="s">
        <v>111</v>
      </c>
      <c r="C20" s="98">
        <v>0</v>
      </c>
      <c r="D20" s="34">
        <v>5959</v>
      </c>
      <c r="E20" s="34">
        <v>658</v>
      </c>
      <c r="F20" s="34">
        <v>1120</v>
      </c>
      <c r="G20" s="34">
        <v>4889</v>
      </c>
      <c r="H20" s="34">
        <v>397</v>
      </c>
      <c r="I20" s="98">
        <v>0</v>
      </c>
      <c r="J20" s="34">
        <f t="shared" si="0"/>
        <v>13023</v>
      </c>
      <c r="K20" s="34">
        <v>0</v>
      </c>
    </row>
    <row r="21" spans="2:11" ht="15.75" thickBot="1" x14ac:dyDescent="0.3">
      <c r="B21" s="64" t="s">
        <v>112</v>
      </c>
      <c r="C21" s="137">
        <v>0</v>
      </c>
      <c r="D21" s="178">
        <v>5665</v>
      </c>
      <c r="E21" s="178">
        <v>778</v>
      </c>
      <c r="F21" s="178">
        <v>52418</v>
      </c>
      <c r="G21" s="178">
        <v>3140</v>
      </c>
      <c r="H21" s="178">
        <v>9588</v>
      </c>
      <c r="I21" s="137">
        <v>0</v>
      </c>
      <c r="J21" s="178">
        <v>71589</v>
      </c>
      <c r="K21" s="178">
        <v>9650</v>
      </c>
    </row>
    <row r="22" spans="2:11" ht="15.75" thickBot="1" x14ac:dyDescent="0.3">
      <c r="B22" s="64" t="s">
        <v>567</v>
      </c>
      <c r="C22" s="178">
        <f>SUM(C18:C21)</f>
        <v>0</v>
      </c>
      <c r="D22" s="178">
        <f>SUM(D18:D21)</f>
        <v>-1080893</v>
      </c>
      <c r="E22" s="178">
        <f t="shared" ref="E22:K22" si="2">SUM(E18:E21)</f>
        <v>-388618</v>
      </c>
      <c r="F22" s="178">
        <f t="shared" si="2"/>
        <v>-707040</v>
      </c>
      <c r="G22" s="178">
        <f t="shared" si="2"/>
        <v>-182561</v>
      </c>
      <c r="H22" s="178">
        <f t="shared" si="2"/>
        <v>-132468</v>
      </c>
      <c r="I22" s="178">
        <f t="shared" si="2"/>
        <v>0</v>
      </c>
      <c r="J22" s="178">
        <f t="shared" si="2"/>
        <v>-2491580</v>
      </c>
      <c r="K22" s="178">
        <f t="shared" si="2"/>
        <v>-2410593</v>
      </c>
    </row>
    <row r="23" spans="2:11" s="1" customFormat="1" ht="30" customHeight="1" thickBot="1" x14ac:dyDescent="0.3">
      <c r="B23" s="67" t="s">
        <v>184</v>
      </c>
      <c r="C23" s="80">
        <f>SUM(C15,C21)</f>
        <v>25938</v>
      </c>
      <c r="D23" s="80">
        <f t="shared" ref="D23:F23" si="3">SUM(D15,D22)</f>
        <v>1365506</v>
      </c>
      <c r="E23" s="80">
        <f t="shared" si="3"/>
        <v>556685</v>
      </c>
      <c r="F23" s="80">
        <f t="shared" si="3"/>
        <v>1369896</v>
      </c>
      <c r="G23" s="80">
        <f>SUM(G15,G22)</f>
        <v>165162</v>
      </c>
      <c r="H23" s="80">
        <f t="shared" ref="H23:K23" si="4">SUM(H15,H22)</f>
        <v>31388</v>
      </c>
      <c r="I23" s="80">
        <f t="shared" si="4"/>
        <v>447151</v>
      </c>
      <c r="J23" s="80">
        <f t="shared" si="4"/>
        <v>3961726</v>
      </c>
      <c r="K23" s="80">
        <f t="shared" si="4"/>
        <v>3771690</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L30"/>
  <sheetViews>
    <sheetView workbookViewId="0">
      <selection activeCell="M12" sqref="M12"/>
    </sheetView>
  </sheetViews>
  <sheetFormatPr defaultRowHeight="15" x14ac:dyDescent="0.25"/>
  <cols>
    <col min="2" max="2" width="50.7109375" customWidth="1"/>
    <col min="3" max="3" width="1.140625" hidden="1" customWidth="1"/>
    <col min="4" max="4" width="12.85546875" customWidth="1"/>
    <col min="5" max="5" width="12.5703125" customWidth="1"/>
    <col min="6" max="6" width="13" customWidth="1"/>
    <col min="7" max="7" width="12.140625" customWidth="1"/>
    <col min="8" max="8" width="11.28515625" customWidth="1"/>
    <col min="9" max="9" width="10.42578125" customWidth="1"/>
  </cols>
  <sheetData>
    <row r="1" spans="2:12" x14ac:dyDescent="0.25">
      <c r="H1" s="1"/>
      <c r="I1" s="241" t="s">
        <v>187</v>
      </c>
    </row>
    <row r="2" spans="2:12" ht="15.75" thickBot="1" x14ac:dyDescent="0.3">
      <c r="B2" s="228" t="s">
        <v>254</v>
      </c>
      <c r="C2" s="228"/>
      <c r="D2" s="228"/>
      <c r="E2" s="228"/>
      <c r="F2" s="228"/>
      <c r="G2" s="228"/>
      <c r="H2" s="228"/>
      <c r="I2" s="228"/>
    </row>
    <row r="3" spans="2:12" ht="23.25" customHeight="1" x14ac:dyDescent="0.25">
      <c r="B3" s="186" t="s">
        <v>252</v>
      </c>
      <c r="C3" s="205"/>
      <c r="D3" s="205"/>
      <c r="E3" s="205"/>
      <c r="F3" s="205"/>
      <c r="G3" s="205"/>
      <c r="H3" s="205"/>
      <c r="I3" s="208" t="s">
        <v>289</v>
      </c>
      <c r="J3" s="24"/>
    </row>
    <row r="5" spans="2:12" ht="47.25" customHeight="1" x14ac:dyDescent="0.25">
      <c r="B5" s="4"/>
      <c r="C5" s="4"/>
      <c r="D5" s="124" t="s">
        <v>392</v>
      </c>
      <c r="E5" s="123" t="s">
        <v>185</v>
      </c>
      <c r="F5" s="123" t="s">
        <v>186</v>
      </c>
      <c r="G5" s="124" t="s">
        <v>282</v>
      </c>
      <c r="H5" s="123">
        <v>2023</v>
      </c>
      <c r="I5" s="123" t="s">
        <v>782</v>
      </c>
    </row>
    <row r="6" spans="2:12" x14ac:dyDescent="0.25">
      <c r="D6" s="24" t="s">
        <v>256</v>
      </c>
      <c r="E6" s="24" t="s">
        <v>180</v>
      </c>
      <c r="F6" s="24" t="s">
        <v>257</v>
      </c>
      <c r="G6" s="24" t="s">
        <v>170</v>
      </c>
      <c r="H6" s="24" t="s">
        <v>36</v>
      </c>
      <c r="I6" s="24" t="s">
        <v>36</v>
      </c>
      <c r="K6" s="24"/>
      <c r="L6" s="24"/>
    </row>
    <row r="7" spans="2:12" x14ac:dyDescent="0.25">
      <c r="B7" s="7" t="s">
        <v>4</v>
      </c>
      <c r="C7" s="7"/>
    </row>
    <row r="8" spans="2:12" x14ac:dyDescent="0.25">
      <c r="B8" s="2" t="s">
        <v>393</v>
      </c>
      <c r="C8" s="2"/>
      <c r="D8" s="30">
        <v>1519233</v>
      </c>
      <c r="E8" s="28" t="s">
        <v>272</v>
      </c>
      <c r="F8" s="30">
        <f>SUM(D8:E8)</f>
        <v>1519233</v>
      </c>
      <c r="G8" s="28">
        <v>0</v>
      </c>
      <c r="H8" s="30">
        <f>SUM(F8:G8)</f>
        <v>1519233</v>
      </c>
      <c r="I8" s="30">
        <v>1480118</v>
      </c>
    </row>
    <row r="9" spans="2:12" ht="15.75" thickBot="1" x14ac:dyDescent="0.3">
      <c r="B9" s="64" t="s">
        <v>784</v>
      </c>
      <c r="C9" s="64"/>
      <c r="D9" s="178">
        <v>485352</v>
      </c>
      <c r="E9" s="178">
        <v>88222</v>
      </c>
      <c r="F9" s="178">
        <f>SUM(D9:E9)</f>
        <v>573574</v>
      </c>
      <c r="G9" s="137">
        <v>-20</v>
      </c>
      <c r="H9" s="178">
        <f t="shared" ref="H9:H28" si="0">SUM(F9:G9)</f>
        <v>573554</v>
      </c>
      <c r="I9" s="178">
        <v>477881</v>
      </c>
    </row>
    <row r="10" spans="2:12" ht="20.25" customHeight="1" thickBot="1" x14ac:dyDescent="0.3">
      <c r="B10" s="179"/>
      <c r="C10" s="179"/>
      <c r="D10" s="256">
        <f t="shared" ref="D10:I10" si="1">SUM(D8:D9)</f>
        <v>2004585</v>
      </c>
      <c r="E10" s="256">
        <f t="shared" si="1"/>
        <v>88222</v>
      </c>
      <c r="F10" s="256">
        <f t="shared" si="1"/>
        <v>2092807</v>
      </c>
      <c r="G10" s="256">
        <f t="shared" si="1"/>
        <v>-20</v>
      </c>
      <c r="H10" s="256">
        <f t="shared" si="1"/>
        <v>2092787</v>
      </c>
      <c r="I10" s="256">
        <f t="shared" si="1"/>
        <v>1957999</v>
      </c>
    </row>
    <row r="11" spans="2:12" ht="30" x14ac:dyDescent="0.25">
      <c r="B11" s="2" t="s">
        <v>5</v>
      </c>
      <c r="C11" s="2"/>
      <c r="D11" s="30"/>
      <c r="E11" s="30"/>
      <c r="F11" s="30"/>
      <c r="G11" s="30"/>
      <c r="H11" s="30"/>
      <c r="I11" s="30"/>
    </row>
    <row r="12" spans="2:12" x14ac:dyDescent="0.25">
      <c r="B12" s="2" t="s">
        <v>394</v>
      </c>
      <c r="C12" s="2"/>
      <c r="D12" s="30">
        <v>177038</v>
      </c>
      <c r="E12" s="28" t="s">
        <v>272</v>
      </c>
      <c r="F12" s="30">
        <f t="shared" ref="F12:F28" si="2">SUM(D12:E12)</f>
        <v>177038</v>
      </c>
      <c r="G12" s="28" t="s">
        <v>272</v>
      </c>
      <c r="H12" s="30">
        <f t="shared" si="0"/>
        <v>177038</v>
      </c>
      <c r="I12" s="30">
        <v>158312</v>
      </c>
    </row>
    <row r="13" spans="2:12" x14ac:dyDescent="0.25">
      <c r="B13" s="2" t="s">
        <v>395</v>
      </c>
      <c r="C13" s="2"/>
      <c r="D13" s="30">
        <v>133482</v>
      </c>
      <c r="E13" s="44">
        <v>11362</v>
      </c>
      <c r="F13" s="30">
        <f t="shared" si="2"/>
        <v>144844</v>
      </c>
      <c r="G13" s="30">
        <v>-624</v>
      </c>
      <c r="H13" s="30">
        <f t="shared" si="0"/>
        <v>144220</v>
      </c>
      <c r="I13" s="30">
        <v>137236</v>
      </c>
    </row>
    <row r="14" spans="2:12" x14ac:dyDescent="0.25">
      <c r="B14" s="2" t="s">
        <v>396</v>
      </c>
      <c r="C14" s="2"/>
      <c r="D14" s="30">
        <v>68670</v>
      </c>
      <c r="E14" s="30">
        <v>938159</v>
      </c>
      <c r="F14" s="30">
        <f t="shared" si="2"/>
        <v>1006829</v>
      </c>
      <c r="G14" s="30">
        <v>-908078</v>
      </c>
      <c r="H14" s="30">
        <f t="shared" si="0"/>
        <v>98751</v>
      </c>
      <c r="I14" s="30">
        <v>96638</v>
      </c>
    </row>
    <row r="15" spans="2:12" x14ac:dyDescent="0.25">
      <c r="B15" s="2" t="s">
        <v>397</v>
      </c>
      <c r="C15" s="2"/>
      <c r="D15" s="30">
        <v>2951</v>
      </c>
      <c r="E15" s="30">
        <v>1843</v>
      </c>
      <c r="F15" s="30">
        <f t="shared" si="2"/>
        <v>4794</v>
      </c>
      <c r="G15" s="28">
        <v>0</v>
      </c>
      <c r="H15" s="30">
        <f t="shared" si="0"/>
        <v>4794</v>
      </c>
      <c r="I15" s="30">
        <v>5145</v>
      </c>
    </row>
    <row r="16" spans="2:12" x14ac:dyDescent="0.25">
      <c r="B16" s="2" t="s">
        <v>398</v>
      </c>
      <c r="C16" s="2"/>
      <c r="D16" s="30">
        <v>38037</v>
      </c>
      <c r="E16" s="28" t="s">
        <v>272</v>
      </c>
      <c r="F16" s="30">
        <f t="shared" si="2"/>
        <v>38037</v>
      </c>
      <c r="G16" s="28">
        <v>0</v>
      </c>
      <c r="H16" s="30">
        <f t="shared" si="0"/>
        <v>38037</v>
      </c>
      <c r="I16" s="30">
        <v>42510</v>
      </c>
    </row>
    <row r="17" spans="2:9" x14ac:dyDescent="0.25">
      <c r="B17" s="2" t="s">
        <v>400</v>
      </c>
      <c r="C17" s="2"/>
      <c r="D17" s="30">
        <v>157334</v>
      </c>
      <c r="E17" s="30">
        <v>92361</v>
      </c>
      <c r="F17" s="30">
        <f t="shared" si="2"/>
        <v>249695</v>
      </c>
      <c r="G17" s="30">
        <v>-56541</v>
      </c>
      <c r="H17" s="30">
        <f t="shared" si="0"/>
        <v>193154</v>
      </c>
      <c r="I17" s="30">
        <v>180422</v>
      </c>
    </row>
    <row r="18" spans="2:9" ht="15.75" thickBot="1" x14ac:dyDescent="0.3">
      <c r="B18" s="64" t="s">
        <v>399</v>
      </c>
      <c r="C18" s="64"/>
      <c r="D18" s="178">
        <v>31293</v>
      </c>
      <c r="E18" s="178">
        <v>20115</v>
      </c>
      <c r="F18" s="178">
        <f>SUM(D18:E18)</f>
        <v>51408</v>
      </c>
      <c r="G18" s="178">
        <v>-5192</v>
      </c>
      <c r="H18" s="178">
        <f t="shared" si="0"/>
        <v>46216</v>
      </c>
      <c r="I18" s="178">
        <v>40574</v>
      </c>
    </row>
    <row r="19" spans="2:9" ht="15.75" thickBot="1" x14ac:dyDescent="0.3">
      <c r="B19" s="179"/>
      <c r="C19" s="179"/>
      <c r="D19" s="256">
        <f t="shared" ref="D19:I19" si="3">SUM(D12:D18)</f>
        <v>608805</v>
      </c>
      <c r="E19" s="256">
        <f t="shared" si="3"/>
        <v>1063840</v>
      </c>
      <c r="F19" s="256">
        <f t="shared" si="3"/>
        <v>1672645</v>
      </c>
      <c r="G19" s="256">
        <f t="shared" si="3"/>
        <v>-970435</v>
      </c>
      <c r="H19" s="256">
        <f t="shared" si="3"/>
        <v>702210</v>
      </c>
      <c r="I19" s="256">
        <f t="shared" si="3"/>
        <v>660837</v>
      </c>
    </row>
    <row r="20" spans="2:9" ht="21.75" customHeight="1" thickBot="1" x14ac:dyDescent="0.3">
      <c r="B20" s="179" t="s">
        <v>114</v>
      </c>
      <c r="C20" s="179"/>
      <c r="D20" s="257">
        <v>9006</v>
      </c>
      <c r="E20" s="258" t="s">
        <v>11</v>
      </c>
      <c r="F20" s="180">
        <f t="shared" si="2"/>
        <v>9006</v>
      </c>
      <c r="G20" s="180">
        <v>467</v>
      </c>
      <c r="H20" s="180">
        <f t="shared" si="0"/>
        <v>9473</v>
      </c>
      <c r="I20" s="180">
        <v>15876</v>
      </c>
    </row>
    <row r="21" spans="2:9" ht="15.75" thickBot="1" x14ac:dyDescent="0.3">
      <c r="B21" s="179"/>
      <c r="C21" s="179"/>
      <c r="D21" s="256">
        <f>SUM(D10,D19,D20)</f>
        <v>2622396</v>
      </c>
      <c r="E21" s="256">
        <f>SUM(E10,E19,E20)</f>
        <v>1152062</v>
      </c>
      <c r="F21" s="256">
        <f>SUM(F10,F19,F20)</f>
        <v>3774458</v>
      </c>
      <c r="G21" s="256">
        <f>SUM(G10,G19,G20)</f>
        <v>-969988</v>
      </c>
      <c r="H21" s="256">
        <f>SUM(F21:G21)</f>
        <v>2804470</v>
      </c>
      <c r="I21" s="256">
        <f>SUM(I10,I19,I20)</f>
        <v>2634712</v>
      </c>
    </row>
    <row r="22" spans="2:9" x14ac:dyDescent="0.25">
      <c r="B22" s="2"/>
      <c r="C22" s="2"/>
      <c r="D22" s="121"/>
      <c r="E22" s="121"/>
      <c r="F22" s="121"/>
      <c r="G22" s="121"/>
      <c r="H22" s="121"/>
      <c r="I22" s="121"/>
    </row>
    <row r="23" spans="2:9" x14ac:dyDescent="0.25">
      <c r="B23" s="7" t="s">
        <v>8</v>
      </c>
      <c r="C23" s="7"/>
      <c r="D23" s="30"/>
      <c r="E23" s="30"/>
      <c r="F23" s="30"/>
      <c r="G23" s="30"/>
      <c r="H23" s="30"/>
      <c r="I23" s="30"/>
    </row>
    <row r="24" spans="2:9" x14ac:dyDescent="0.25">
      <c r="B24" s="2" t="s">
        <v>401</v>
      </c>
      <c r="C24" s="2"/>
      <c r="D24" s="30">
        <v>1115541</v>
      </c>
      <c r="E24" s="30">
        <v>36485</v>
      </c>
      <c r="F24" s="30">
        <f t="shared" si="2"/>
        <v>1152026</v>
      </c>
      <c r="G24" s="30">
        <v>-778035</v>
      </c>
      <c r="H24" s="30">
        <f t="shared" si="0"/>
        <v>373991</v>
      </c>
      <c r="I24" s="30">
        <v>411873</v>
      </c>
    </row>
    <row r="25" spans="2:9" x14ac:dyDescent="0.25">
      <c r="B25" s="2" t="s">
        <v>402</v>
      </c>
      <c r="C25" s="2"/>
      <c r="D25" s="30">
        <v>781351</v>
      </c>
      <c r="E25" s="30">
        <v>444159</v>
      </c>
      <c r="F25" s="30">
        <f t="shared" si="2"/>
        <v>1225510</v>
      </c>
      <c r="G25" s="30">
        <v>-175153</v>
      </c>
      <c r="H25" s="30">
        <f t="shared" si="0"/>
        <v>1050357</v>
      </c>
      <c r="I25" s="30">
        <v>923204</v>
      </c>
    </row>
    <row r="26" spans="2:9" x14ac:dyDescent="0.25">
      <c r="B26" s="2" t="s">
        <v>403</v>
      </c>
      <c r="C26" s="2"/>
      <c r="D26" s="30">
        <v>468492</v>
      </c>
      <c r="E26" s="30">
        <v>633131</v>
      </c>
      <c r="F26" s="30">
        <f t="shared" si="2"/>
        <v>1101623</v>
      </c>
      <c r="G26" s="30">
        <v>459</v>
      </c>
      <c r="H26" s="30">
        <f t="shared" si="0"/>
        <v>1102082</v>
      </c>
      <c r="I26" s="30">
        <v>1069233</v>
      </c>
    </row>
    <row r="27" spans="2:9" x14ac:dyDescent="0.25">
      <c r="B27" s="2" t="s">
        <v>785</v>
      </c>
      <c r="C27" s="2"/>
      <c r="D27" s="30">
        <v>4778</v>
      </c>
      <c r="E27" s="30">
        <v>1588</v>
      </c>
      <c r="F27" s="30">
        <f t="shared" si="2"/>
        <v>6366</v>
      </c>
      <c r="G27" s="30">
        <v>1</v>
      </c>
      <c r="H27" s="30">
        <f t="shared" si="0"/>
        <v>6367</v>
      </c>
      <c r="I27" s="30">
        <v>5775</v>
      </c>
    </row>
    <row r="28" spans="2:9" ht="15.75" thickBot="1" x14ac:dyDescent="0.3">
      <c r="B28" s="64" t="s">
        <v>224</v>
      </c>
      <c r="C28" s="64"/>
      <c r="D28" s="178">
        <v>130421</v>
      </c>
      <c r="E28" s="178">
        <v>35143</v>
      </c>
      <c r="F28" s="178">
        <f t="shared" si="2"/>
        <v>165564</v>
      </c>
      <c r="G28" s="178">
        <v>35</v>
      </c>
      <c r="H28" s="178">
        <f t="shared" si="0"/>
        <v>165599</v>
      </c>
      <c r="I28" s="178">
        <v>165839</v>
      </c>
    </row>
    <row r="29" spans="2:9" ht="20.25" customHeight="1" thickBot="1" x14ac:dyDescent="0.3">
      <c r="B29" s="179"/>
      <c r="C29" s="179"/>
      <c r="D29" s="256">
        <f>SUM(D24:D28)</f>
        <v>2500583</v>
      </c>
      <c r="E29" s="256">
        <f>SUM(E24:E28)</f>
        <v>1150506</v>
      </c>
      <c r="F29" s="256">
        <f>SUM(F24:F28)</f>
        <v>3651089</v>
      </c>
      <c r="G29" s="256">
        <f>SUM(G24:G28)</f>
        <v>-952693</v>
      </c>
      <c r="H29" s="256">
        <f>SUM(F29:G29)</f>
        <v>2698396</v>
      </c>
      <c r="I29" s="256">
        <f>SUM(I24:I28)</f>
        <v>2575924</v>
      </c>
    </row>
    <row r="30" spans="2:9" ht="27" customHeight="1" thickBot="1" x14ac:dyDescent="0.3">
      <c r="B30" s="67" t="s">
        <v>657</v>
      </c>
      <c r="C30" s="67"/>
      <c r="D30" s="80">
        <f>+D21-D29</f>
        <v>121813</v>
      </c>
      <c r="E30" s="80">
        <f t="shared" ref="E30:G30" si="4">+E21-E29</f>
        <v>1556</v>
      </c>
      <c r="F30" s="80">
        <f t="shared" si="4"/>
        <v>123369</v>
      </c>
      <c r="G30" s="80">
        <f t="shared" si="4"/>
        <v>-17295</v>
      </c>
      <c r="H30" s="80">
        <f>+H21-H29</f>
        <v>106074</v>
      </c>
      <c r="I30" s="80">
        <f>+I21-I29</f>
        <v>58788</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E18"/>
  <sheetViews>
    <sheetView workbookViewId="0">
      <selection activeCell="D14" sqref="D14"/>
    </sheetView>
  </sheetViews>
  <sheetFormatPr defaultRowHeight="15" x14ac:dyDescent="0.25"/>
  <cols>
    <col min="2" max="2" width="39.42578125" customWidth="1"/>
    <col min="3" max="3" width="16.140625" bestFit="1" customWidth="1"/>
    <col min="4" max="4" width="17.7109375" bestFit="1" customWidth="1"/>
    <col min="5" max="5" width="20.28515625" customWidth="1"/>
  </cols>
  <sheetData>
    <row r="2" spans="2:5" ht="15.75" x14ac:dyDescent="0.25">
      <c r="B2" s="244" t="s">
        <v>258</v>
      </c>
    </row>
    <row r="4" spans="2:5" ht="32.25" customHeight="1" thickBot="1" x14ac:dyDescent="0.3">
      <c r="B4" s="276" t="s">
        <v>658</v>
      </c>
      <c r="C4" s="276"/>
      <c r="D4" s="276"/>
      <c r="E4" s="276"/>
    </row>
    <row r="5" spans="2:5" ht="23.25" customHeight="1" x14ac:dyDescent="0.25">
      <c r="B5" s="1" t="s">
        <v>429</v>
      </c>
      <c r="C5" s="1"/>
      <c r="D5" s="1"/>
      <c r="E5" s="1"/>
    </row>
    <row r="6" spans="2:5" ht="30" x14ac:dyDescent="0.25">
      <c r="C6" s="55" t="s">
        <v>660</v>
      </c>
      <c r="D6" s="55" t="s">
        <v>661</v>
      </c>
      <c r="E6" s="39" t="s">
        <v>662</v>
      </c>
    </row>
    <row r="7" spans="2:5" x14ac:dyDescent="0.25">
      <c r="C7" s="24"/>
      <c r="D7" s="24"/>
      <c r="E7" s="39"/>
    </row>
    <row r="8" spans="2:5" x14ac:dyDescent="0.25">
      <c r="B8" s="2" t="s">
        <v>115</v>
      </c>
      <c r="C8" s="307">
        <v>2716629</v>
      </c>
      <c r="D8" s="307">
        <v>2804470</v>
      </c>
      <c r="E8" s="307">
        <v>2634712</v>
      </c>
    </row>
    <row r="9" spans="2:5" x14ac:dyDescent="0.25">
      <c r="B9" s="3" t="s">
        <v>116</v>
      </c>
      <c r="C9" s="308">
        <v>2571648</v>
      </c>
      <c r="D9" s="308">
        <v>2698396</v>
      </c>
      <c r="E9" s="308">
        <v>2575924</v>
      </c>
    </row>
    <row r="10" spans="2:5" ht="21" customHeight="1" x14ac:dyDescent="0.25">
      <c r="B10" s="2" t="s">
        <v>659</v>
      </c>
      <c r="C10" s="307">
        <f>C8-C9</f>
        <v>144981</v>
      </c>
      <c r="D10" s="307">
        <f>D8-D9+61</f>
        <v>106135</v>
      </c>
      <c r="E10" s="307">
        <f>E8-E9</f>
        <v>58788</v>
      </c>
    </row>
    <row r="11" spans="2:5" x14ac:dyDescent="0.25">
      <c r="B11" s="2"/>
      <c r="C11" s="307"/>
      <c r="D11" s="307"/>
      <c r="E11" s="307"/>
    </row>
    <row r="12" spans="2:5" x14ac:dyDescent="0.25">
      <c r="B12" s="2" t="s">
        <v>1</v>
      </c>
      <c r="C12" s="307"/>
      <c r="D12" s="307">
        <v>752709</v>
      </c>
      <c r="E12" s="307">
        <v>691373</v>
      </c>
    </row>
    <row r="13" spans="2:5" x14ac:dyDescent="0.25">
      <c r="B13" s="3" t="s">
        <v>405</v>
      </c>
      <c r="C13" s="308"/>
      <c r="D13" s="308">
        <v>2351892</v>
      </c>
      <c r="E13" s="308">
        <v>2201834</v>
      </c>
    </row>
    <row r="14" spans="2:5" x14ac:dyDescent="0.25">
      <c r="B14" s="2" t="s">
        <v>2</v>
      </c>
      <c r="C14" s="307"/>
      <c r="D14" s="307">
        <f>(D12-D13)</f>
        <v>-1599183</v>
      </c>
      <c r="E14" s="307">
        <f>E12-E13</f>
        <v>-1510461</v>
      </c>
    </row>
    <row r="15" spans="2:5" x14ac:dyDescent="0.25">
      <c r="B15" s="2"/>
      <c r="C15" s="307"/>
      <c r="D15" s="307"/>
      <c r="E15" s="307"/>
    </row>
    <row r="16" spans="2:5" x14ac:dyDescent="0.25">
      <c r="B16" s="3" t="s">
        <v>406</v>
      </c>
      <c r="C16" s="308"/>
      <c r="D16" s="308">
        <v>4008653</v>
      </c>
      <c r="E16" s="308">
        <v>3812954</v>
      </c>
    </row>
    <row r="17" spans="2:5" ht="21" customHeight="1" x14ac:dyDescent="0.25">
      <c r="B17" s="3" t="s">
        <v>407</v>
      </c>
      <c r="C17" s="309"/>
      <c r="D17" s="309">
        <f>D16+D14</f>
        <v>2409470</v>
      </c>
      <c r="E17" s="309">
        <f>E16+E14</f>
        <v>2302493</v>
      </c>
    </row>
    <row r="18" spans="2:5" x14ac:dyDescent="0.25">
      <c r="D18" s="306"/>
      <c r="E18" s="307"/>
    </row>
  </sheetData>
  <mergeCells count="1">
    <mergeCell ref="B4:E4"/>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G8"/>
  <sheetViews>
    <sheetView workbookViewId="0">
      <selection activeCell="I10" sqref="I10"/>
    </sheetView>
  </sheetViews>
  <sheetFormatPr defaultRowHeight="15" x14ac:dyDescent="0.25"/>
  <cols>
    <col min="2" max="2" width="23.42578125" customWidth="1"/>
    <col min="3" max="3" width="12.5703125" customWidth="1"/>
    <col min="4" max="4" width="15.42578125" customWidth="1"/>
    <col min="5" max="5" width="11.85546875" customWidth="1"/>
    <col min="6" max="7" width="13.28515625" bestFit="1" customWidth="1"/>
  </cols>
  <sheetData>
    <row r="2" spans="2:7" ht="15.75" thickBot="1" x14ac:dyDescent="0.3">
      <c r="B2" s="185" t="s">
        <v>404</v>
      </c>
      <c r="C2" s="58"/>
      <c r="D2" s="58"/>
      <c r="E2" s="58"/>
      <c r="F2" s="58"/>
      <c r="G2" s="58"/>
    </row>
    <row r="3" spans="2:7" ht="17.25" customHeight="1" x14ac:dyDescent="0.25">
      <c r="B3" s="1" t="s">
        <v>429</v>
      </c>
    </row>
    <row r="5" spans="2:7" ht="45" x14ac:dyDescent="0.25">
      <c r="C5" s="39" t="s">
        <v>663</v>
      </c>
      <c r="D5" s="39" t="s">
        <v>117</v>
      </c>
      <c r="E5" s="39" t="s">
        <v>664</v>
      </c>
      <c r="F5" s="46" t="s">
        <v>665</v>
      </c>
      <c r="G5" s="46" t="s">
        <v>430</v>
      </c>
    </row>
    <row r="6" spans="2:7" ht="30" x14ac:dyDescent="0.25">
      <c r="B6" s="7" t="s">
        <v>787</v>
      </c>
      <c r="C6" s="310">
        <v>2716629</v>
      </c>
      <c r="D6" s="310">
        <v>0</v>
      </c>
      <c r="E6" s="310">
        <f>C6+D6</f>
        <v>2716629</v>
      </c>
      <c r="F6" s="310">
        <v>2804470</v>
      </c>
      <c r="G6" s="310">
        <v>2634712</v>
      </c>
    </row>
    <row r="7" spans="2:7" ht="30" x14ac:dyDescent="0.25">
      <c r="B7" s="8" t="s">
        <v>788</v>
      </c>
      <c r="C7" s="311">
        <v>2571648</v>
      </c>
      <c r="D7" s="311">
        <v>265562</v>
      </c>
      <c r="E7" s="311">
        <f>C7+D7</f>
        <v>2837210</v>
      </c>
      <c r="F7" s="311">
        <v>2698396</v>
      </c>
      <c r="G7" s="311">
        <v>2575924</v>
      </c>
    </row>
    <row r="8" spans="2:7" ht="31.5" customHeight="1" x14ac:dyDescent="0.25">
      <c r="B8" s="260" t="s">
        <v>786</v>
      </c>
      <c r="C8" s="312">
        <f>C6-C7</f>
        <v>144981</v>
      </c>
      <c r="D8" s="312">
        <f>D6-D7</f>
        <v>-265562</v>
      </c>
      <c r="E8" s="312">
        <f>E6-E7</f>
        <v>-120581</v>
      </c>
      <c r="F8" s="312">
        <f>F6-F7</f>
        <v>106074</v>
      </c>
      <c r="G8" s="312">
        <f>G6-G7</f>
        <v>58788</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A98F0-0D4C-413F-8D3B-4C860B17EDCB}">
  <dimension ref="B2:F11"/>
  <sheetViews>
    <sheetView workbookViewId="0">
      <selection activeCell="I9" sqref="I9"/>
    </sheetView>
  </sheetViews>
  <sheetFormatPr defaultRowHeight="15" x14ac:dyDescent="0.25"/>
  <cols>
    <col min="2" max="2" width="37" customWidth="1"/>
    <col min="3" max="3" width="12.28515625" customWidth="1"/>
    <col min="4" max="4" width="13.7109375" customWidth="1"/>
    <col min="5" max="5" width="16" customWidth="1"/>
    <col min="6" max="6" width="13" customWidth="1"/>
  </cols>
  <sheetData>
    <row r="2" spans="2:6" x14ac:dyDescent="0.25">
      <c r="B2" s="241" t="s">
        <v>462</v>
      </c>
    </row>
    <row r="4" spans="2:6" ht="30" x14ac:dyDescent="0.25">
      <c r="B4" s="126" t="s">
        <v>462</v>
      </c>
      <c r="C4" s="141" t="s">
        <v>463</v>
      </c>
      <c r="D4" s="141" t="s">
        <v>666</v>
      </c>
      <c r="E4" s="141" t="s">
        <v>667</v>
      </c>
      <c r="F4" s="141" t="s">
        <v>463</v>
      </c>
    </row>
    <row r="5" spans="2:6" ht="21" customHeight="1" x14ac:dyDescent="0.25">
      <c r="B5" s="127" t="s">
        <v>464</v>
      </c>
      <c r="C5" s="129">
        <v>9</v>
      </c>
      <c r="D5" s="129"/>
      <c r="E5" s="313">
        <v>-1</v>
      </c>
      <c r="F5" s="129">
        <f>SUM(C5:E5)</f>
        <v>8</v>
      </c>
    </row>
    <row r="6" spans="2:6" ht="25.5" customHeight="1" x14ac:dyDescent="0.25">
      <c r="B6" s="127" t="s">
        <v>43</v>
      </c>
      <c r="C6" s="129">
        <v>44</v>
      </c>
      <c r="D6" s="130"/>
      <c r="E6" s="313">
        <v>-13</v>
      </c>
      <c r="F6" s="129">
        <f t="shared" ref="F6:F11" si="0">SUM(C6:E6)</f>
        <v>31</v>
      </c>
    </row>
    <row r="7" spans="2:6" ht="19.5" customHeight="1" x14ac:dyDescent="0.25">
      <c r="B7" s="128" t="s">
        <v>465</v>
      </c>
      <c r="C7" s="129">
        <v>82</v>
      </c>
      <c r="D7" s="130">
        <v>1</v>
      </c>
      <c r="E7" s="313">
        <v>-3</v>
      </c>
      <c r="F7" s="129">
        <f t="shared" si="0"/>
        <v>80</v>
      </c>
    </row>
    <row r="8" spans="2:6" ht="24.75" customHeight="1" x14ac:dyDescent="0.25">
      <c r="B8" s="127" t="s">
        <v>466</v>
      </c>
      <c r="C8" s="129">
        <v>25</v>
      </c>
      <c r="D8" s="131"/>
      <c r="E8" s="313"/>
      <c r="F8" s="129">
        <f t="shared" si="0"/>
        <v>25</v>
      </c>
    </row>
    <row r="9" spans="2:6" ht="19.5" customHeight="1" x14ac:dyDescent="0.25">
      <c r="B9" s="127" t="s">
        <v>467</v>
      </c>
      <c r="C9" s="129">
        <v>30</v>
      </c>
      <c r="D9" s="130"/>
      <c r="E9" s="313">
        <v>-2</v>
      </c>
      <c r="F9" s="129">
        <f t="shared" si="0"/>
        <v>28</v>
      </c>
    </row>
    <row r="10" spans="2:6" ht="18.75" customHeight="1" x14ac:dyDescent="0.25">
      <c r="B10" s="127" t="s">
        <v>468</v>
      </c>
      <c r="C10" s="129">
        <v>12</v>
      </c>
      <c r="D10" s="132"/>
      <c r="E10" s="313"/>
      <c r="F10" s="129">
        <f t="shared" si="0"/>
        <v>12</v>
      </c>
    </row>
    <row r="11" spans="2:6" ht="18.75" customHeight="1" x14ac:dyDescent="0.25">
      <c r="B11" s="127" t="s">
        <v>469</v>
      </c>
      <c r="C11" s="129">
        <v>46</v>
      </c>
      <c r="D11" s="130">
        <v>2</v>
      </c>
      <c r="E11" s="313"/>
      <c r="F11" s="129">
        <f t="shared" si="0"/>
        <v>48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AF1C6-4594-4EB2-B90E-4054600832F6}">
  <dimension ref="B1:F28"/>
  <sheetViews>
    <sheetView workbookViewId="0">
      <selection activeCell="F1" sqref="F1"/>
    </sheetView>
  </sheetViews>
  <sheetFormatPr defaultRowHeight="15" x14ac:dyDescent="0.25"/>
  <cols>
    <col min="2" max="2" width="83.5703125" customWidth="1"/>
    <col min="3" max="3" width="11.7109375" customWidth="1"/>
    <col min="4" max="4" width="10.42578125" customWidth="1"/>
  </cols>
  <sheetData>
    <row r="1" spans="2:6" x14ac:dyDescent="0.25">
      <c r="B1" s="192"/>
      <c r="C1" s="192"/>
      <c r="D1" s="192"/>
    </row>
    <row r="2" spans="2:6" ht="15.75" thickBot="1" x14ac:dyDescent="0.3">
      <c r="B2" s="185" t="s">
        <v>532</v>
      </c>
      <c r="C2" s="185"/>
      <c r="D2" s="185"/>
    </row>
    <row r="3" spans="2:6" ht="24" customHeight="1" x14ac:dyDescent="0.25">
      <c r="B3" s="186" t="s">
        <v>522</v>
      </c>
      <c r="C3" s="186"/>
      <c r="D3" s="187" t="s">
        <v>343</v>
      </c>
    </row>
    <row r="4" spans="2:6" ht="18.75" customHeight="1" x14ac:dyDescent="0.25">
      <c r="B4" s="7"/>
      <c r="C4" s="7"/>
      <c r="D4" s="114"/>
    </row>
    <row r="5" spans="2:6" ht="45" x14ac:dyDescent="0.25">
      <c r="D5" s="51" t="s">
        <v>533</v>
      </c>
    </row>
    <row r="6" spans="2:6" x14ac:dyDescent="0.25">
      <c r="D6" s="46" t="s">
        <v>36</v>
      </c>
    </row>
    <row r="7" spans="2:6" x14ac:dyDescent="0.25">
      <c r="D7" s="46"/>
      <c r="F7" s="280"/>
    </row>
    <row r="8" spans="2:6" ht="15.75" thickBot="1" x14ac:dyDescent="0.3">
      <c r="B8" s="67" t="s">
        <v>543</v>
      </c>
      <c r="C8" s="67"/>
      <c r="D8" s="290">
        <v>0</v>
      </c>
      <c r="F8" s="280"/>
    </row>
    <row r="9" spans="2:6" x14ac:dyDescent="0.25">
      <c r="B9" s="7"/>
      <c r="C9" s="7"/>
    </row>
    <row r="10" spans="2:6" x14ac:dyDescent="0.25">
      <c r="B10" t="s">
        <v>534</v>
      </c>
      <c r="D10" s="25"/>
    </row>
    <row r="11" spans="2:6" x14ac:dyDescent="0.25">
      <c r="B11" s="2" t="s">
        <v>535</v>
      </c>
      <c r="C11" s="2"/>
      <c r="D11" s="25"/>
    </row>
    <row r="12" spans="2:6" x14ac:dyDescent="0.25">
      <c r="B12" t="s">
        <v>536</v>
      </c>
      <c r="D12" s="294">
        <v>3297</v>
      </c>
      <c r="F12" s="280"/>
    </row>
    <row r="13" spans="2:6" ht="15.75" thickBot="1" x14ac:dyDescent="0.3">
      <c r="B13" s="58" t="s">
        <v>537</v>
      </c>
      <c r="C13" s="58"/>
      <c r="D13" s="295">
        <v>118</v>
      </c>
      <c r="F13" s="280"/>
    </row>
    <row r="14" spans="2:6" x14ac:dyDescent="0.25">
      <c r="D14" s="296"/>
    </row>
    <row r="15" spans="2:6" x14ac:dyDescent="0.25">
      <c r="B15" s="1" t="s">
        <v>538</v>
      </c>
      <c r="C15" s="1"/>
      <c r="D15" s="297">
        <f>SUM(D12:D14)</f>
        <v>3415</v>
      </c>
      <c r="F15" s="280"/>
    </row>
    <row r="16" spans="2:6" x14ac:dyDescent="0.25">
      <c r="B16" s="2"/>
      <c r="C16" s="2"/>
      <c r="D16" s="161"/>
    </row>
    <row r="17" spans="2:4" x14ac:dyDescent="0.25">
      <c r="B17" t="s">
        <v>539</v>
      </c>
      <c r="D17" s="161"/>
    </row>
    <row r="18" spans="2:4" x14ac:dyDescent="0.25">
      <c r="B18" s="2" t="s">
        <v>535</v>
      </c>
      <c r="C18" s="2"/>
      <c r="D18" s="161"/>
    </row>
    <row r="19" spans="2:4" x14ac:dyDescent="0.25">
      <c r="B19" t="s">
        <v>536</v>
      </c>
      <c r="D19" s="25">
        <v>-1869</v>
      </c>
    </row>
    <row r="20" spans="2:4" x14ac:dyDescent="0.25">
      <c r="B20" t="s">
        <v>537</v>
      </c>
      <c r="D20" s="25">
        <v>-525</v>
      </c>
    </row>
    <row r="21" spans="2:4" ht="23.25" customHeight="1" x14ac:dyDescent="0.25">
      <c r="B21" s="9"/>
      <c r="C21" s="9"/>
      <c r="D21" s="160"/>
    </row>
    <row r="22" spans="2:4" ht="45" x14ac:dyDescent="0.25">
      <c r="B22" s="2" t="s">
        <v>540</v>
      </c>
      <c r="C22" s="2"/>
      <c r="D22" s="160"/>
    </row>
    <row r="23" spans="2:4" x14ac:dyDescent="0.25">
      <c r="B23" s="2" t="s">
        <v>535</v>
      </c>
      <c r="C23" s="2"/>
      <c r="D23" s="160"/>
    </row>
    <row r="24" spans="2:4" ht="15.75" thickBot="1" x14ac:dyDescent="0.3">
      <c r="B24" s="58" t="s">
        <v>537</v>
      </c>
      <c r="C24" s="58"/>
      <c r="D24" s="65">
        <v>-118</v>
      </c>
    </row>
    <row r="25" spans="2:4" x14ac:dyDescent="0.25">
      <c r="B25" s="9"/>
      <c r="C25" s="9"/>
      <c r="D25" s="44"/>
    </row>
    <row r="26" spans="2:4" ht="15.75" thickBot="1" x14ac:dyDescent="0.3">
      <c r="B26" s="198"/>
      <c r="C26" s="198"/>
      <c r="D26" s="200"/>
    </row>
    <row r="27" spans="2:4" ht="18.75" customHeight="1" thickBot="1" x14ac:dyDescent="0.3">
      <c r="B27" s="158" t="s">
        <v>541</v>
      </c>
      <c r="C27" s="158"/>
      <c r="D27" s="201">
        <f>SUM(D14:D26)</f>
        <v>903</v>
      </c>
    </row>
    <row r="28" spans="2:4" ht="25.5" customHeight="1" thickBot="1" x14ac:dyDescent="0.3">
      <c r="B28" s="57" t="s">
        <v>542</v>
      </c>
      <c r="C28" s="57"/>
      <c r="D28" s="162">
        <f>D27</f>
        <v>903</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0E5BC-B77A-45B0-99CE-82C5EA637CC0}">
  <dimension ref="A2:E15"/>
  <sheetViews>
    <sheetView workbookViewId="0">
      <selection activeCell="K21" sqref="K21"/>
    </sheetView>
  </sheetViews>
  <sheetFormatPr defaultRowHeight="15" x14ac:dyDescent="0.25"/>
  <cols>
    <col min="2" max="2" width="34.7109375" customWidth="1"/>
    <col min="3" max="3" width="18.42578125" customWidth="1"/>
    <col min="4" max="4" width="19.28515625" customWidth="1"/>
    <col min="5" max="5" width="18" customWidth="1"/>
  </cols>
  <sheetData>
    <row r="2" spans="1:5" x14ac:dyDescent="0.25">
      <c r="B2" s="241" t="s">
        <v>408</v>
      </c>
    </row>
    <row r="3" spans="1:5" x14ac:dyDescent="0.25">
      <c r="B3" s="259"/>
      <c r="C3" s="259"/>
      <c r="D3" s="259"/>
      <c r="E3" s="259"/>
    </row>
    <row r="4" spans="1:5" ht="45" x14ac:dyDescent="0.25">
      <c r="A4" s="261"/>
      <c r="B4" s="262" t="s">
        <v>409</v>
      </c>
      <c r="C4" s="263" t="s">
        <v>52</v>
      </c>
      <c r="D4" s="263" t="s">
        <v>51</v>
      </c>
      <c r="E4" s="263" t="s">
        <v>410</v>
      </c>
    </row>
    <row r="5" spans="1:5" ht="45" x14ac:dyDescent="0.25">
      <c r="A5" s="261"/>
      <c r="B5" s="264" t="s">
        <v>54</v>
      </c>
      <c r="C5" s="265" t="s">
        <v>670</v>
      </c>
      <c r="D5" s="266" t="s">
        <v>138</v>
      </c>
      <c r="E5" s="266" t="s">
        <v>61</v>
      </c>
    </row>
    <row r="6" spans="1:5" x14ac:dyDescent="0.25">
      <c r="A6" s="261"/>
      <c r="B6" s="264" t="s">
        <v>411</v>
      </c>
      <c r="C6" s="267" t="s">
        <v>416</v>
      </c>
      <c r="D6" s="267" t="s">
        <v>417</v>
      </c>
      <c r="E6" s="267" t="s">
        <v>418</v>
      </c>
    </row>
    <row r="7" spans="1:5" ht="30" x14ac:dyDescent="0.25">
      <c r="A7" s="261"/>
      <c r="B7" s="268" t="s">
        <v>412</v>
      </c>
      <c r="C7" s="267" t="s">
        <v>419</v>
      </c>
      <c r="D7" s="267" t="s">
        <v>420</v>
      </c>
      <c r="E7" s="267" t="s">
        <v>421</v>
      </c>
    </row>
    <row r="8" spans="1:5" x14ac:dyDescent="0.25">
      <c r="A8" s="261"/>
      <c r="B8" s="264" t="s">
        <v>790</v>
      </c>
      <c r="C8" s="269">
        <v>6.5199999999999994E-2</v>
      </c>
      <c r="D8" s="269">
        <v>5.3600000000000002E-2</v>
      </c>
      <c r="E8" s="269">
        <v>6.5299999999999997E-2</v>
      </c>
    </row>
    <row r="9" spans="1:5" x14ac:dyDescent="0.25">
      <c r="A9" s="261"/>
      <c r="B9" s="264" t="s">
        <v>431</v>
      </c>
      <c r="C9" s="267">
        <v>2037</v>
      </c>
      <c r="D9" s="267">
        <v>2048</v>
      </c>
      <c r="E9" s="267">
        <v>2047</v>
      </c>
    </row>
    <row r="10" spans="1:5" x14ac:dyDescent="0.25">
      <c r="A10" s="261"/>
      <c r="B10" s="264" t="s">
        <v>413</v>
      </c>
      <c r="C10" s="270">
        <v>69900</v>
      </c>
      <c r="D10" s="270">
        <v>127128</v>
      </c>
      <c r="E10" s="270">
        <v>73482</v>
      </c>
    </row>
    <row r="11" spans="1:5" x14ac:dyDescent="0.25">
      <c r="A11" s="261"/>
      <c r="B11" s="264" t="s">
        <v>668</v>
      </c>
      <c r="C11" s="270">
        <v>67100</v>
      </c>
      <c r="D11" s="270">
        <v>123690</v>
      </c>
      <c r="E11" s="270">
        <v>71382</v>
      </c>
    </row>
    <row r="12" spans="1:5" x14ac:dyDescent="0.25">
      <c r="A12" s="261"/>
      <c r="B12" s="264" t="s">
        <v>414</v>
      </c>
      <c r="C12" s="270">
        <v>122786</v>
      </c>
      <c r="D12" s="270">
        <v>321211</v>
      </c>
      <c r="E12" s="270">
        <v>209223</v>
      </c>
    </row>
    <row r="13" spans="1:5" x14ac:dyDescent="0.25">
      <c r="A13" s="261"/>
      <c r="B13" s="264" t="s">
        <v>669</v>
      </c>
      <c r="C13" s="270">
        <v>4563</v>
      </c>
      <c r="D13" s="270">
        <v>6820</v>
      </c>
      <c r="E13" s="270">
        <v>4800</v>
      </c>
    </row>
    <row r="14" spans="1:5" x14ac:dyDescent="0.25">
      <c r="A14" s="261"/>
      <c r="B14" s="264" t="s">
        <v>789</v>
      </c>
      <c r="C14" s="270">
        <v>3777</v>
      </c>
      <c r="D14" s="270">
        <v>7517</v>
      </c>
      <c r="E14" s="270">
        <v>6186</v>
      </c>
    </row>
    <row r="15" spans="1:5" ht="30" x14ac:dyDescent="0.25">
      <c r="A15" s="261"/>
      <c r="B15" s="271" t="s">
        <v>415</v>
      </c>
      <c r="C15" s="272">
        <v>68600</v>
      </c>
      <c r="D15" s="272">
        <v>365000</v>
      </c>
      <c r="E15" s="272">
        <v>148100</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F18"/>
  <sheetViews>
    <sheetView workbookViewId="0">
      <selection activeCell="D17" sqref="D17"/>
    </sheetView>
  </sheetViews>
  <sheetFormatPr defaultRowHeight="15" x14ac:dyDescent="0.25"/>
  <cols>
    <col min="2" max="2" width="37" customWidth="1"/>
    <col min="3" max="3" width="16.42578125" customWidth="1"/>
    <col min="4" max="4" width="14" customWidth="1"/>
    <col min="5" max="5" width="16.5703125" customWidth="1"/>
    <col min="6" max="6" width="0.28515625" customWidth="1"/>
  </cols>
  <sheetData>
    <row r="2" spans="2:6" ht="15.75" x14ac:dyDescent="0.25">
      <c r="B2" s="244" t="s">
        <v>118</v>
      </c>
    </row>
    <row r="3" spans="2:6" ht="46.5" customHeight="1" x14ac:dyDescent="0.25">
      <c r="B3" s="275" t="s">
        <v>671</v>
      </c>
      <c r="C3" s="275"/>
      <c r="D3" s="275"/>
      <c r="E3" s="275"/>
      <c r="F3" s="277"/>
    </row>
    <row r="4" spans="2:6" ht="30" x14ac:dyDescent="0.25">
      <c r="B4" s="273"/>
      <c r="C4" s="314">
        <v>2022</v>
      </c>
      <c r="D4" s="314">
        <v>2021</v>
      </c>
      <c r="E4" s="274" t="s">
        <v>672</v>
      </c>
      <c r="F4" s="1"/>
    </row>
    <row r="5" spans="2:6" x14ac:dyDescent="0.25">
      <c r="B5" s="2" t="s">
        <v>119</v>
      </c>
      <c r="C5" s="25">
        <v>2175120</v>
      </c>
      <c r="D5" s="25">
        <v>2094079</v>
      </c>
      <c r="E5" s="63">
        <f>(C5-D5)/D5*100</f>
        <v>3.8700068144516035</v>
      </c>
    </row>
    <row r="6" spans="2:6" x14ac:dyDescent="0.25">
      <c r="B6" s="245" t="s">
        <v>120</v>
      </c>
      <c r="C6" s="246">
        <v>4254</v>
      </c>
      <c r="D6" s="246">
        <v>4135</v>
      </c>
      <c r="E6" s="133">
        <f t="shared" ref="E6:E17" si="0">(C6-D6)/D6*100</f>
        <v>2.8778718258766629</v>
      </c>
    </row>
    <row r="7" spans="2:6" x14ac:dyDescent="0.25">
      <c r="B7" s="2" t="s">
        <v>121</v>
      </c>
      <c r="C7" s="25">
        <v>3741</v>
      </c>
      <c r="D7" s="25">
        <v>3735</v>
      </c>
      <c r="E7" s="63">
        <f t="shared" si="0"/>
        <v>0.1606425702811245</v>
      </c>
    </row>
    <row r="8" spans="2:6" x14ac:dyDescent="0.25">
      <c r="B8" s="2" t="s">
        <v>122</v>
      </c>
      <c r="C8" s="25">
        <v>3298</v>
      </c>
      <c r="D8" s="25">
        <v>3118</v>
      </c>
      <c r="E8" s="63">
        <f t="shared" si="0"/>
        <v>5.7729313662604236</v>
      </c>
    </row>
    <row r="9" spans="2:6" ht="18.75" customHeight="1" x14ac:dyDescent="0.25">
      <c r="B9" s="2" t="s">
        <v>123</v>
      </c>
      <c r="C9" s="25">
        <v>299250</v>
      </c>
      <c r="D9" s="25">
        <v>288151</v>
      </c>
      <c r="E9" s="63">
        <f t="shared" si="0"/>
        <v>3.8517999243452219</v>
      </c>
    </row>
    <row r="10" spans="2:6" x14ac:dyDescent="0.25">
      <c r="B10" s="2" t="s">
        <v>124</v>
      </c>
      <c r="C10" s="25">
        <v>331489</v>
      </c>
      <c r="D10" s="25">
        <v>314850</v>
      </c>
      <c r="E10" s="63">
        <f t="shared" si="0"/>
        <v>5.2847387644910278</v>
      </c>
    </row>
    <row r="11" spans="2:6" x14ac:dyDescent="0.25">
      <c r="B11" s="2" t="s">
        <v>125</v>
      </c>
      <c r="C11" s="25">
        <v>76673</v>
      </c>
      <c r="D11" s="25">
        <v>72335</v>
      </c>
      <c r="E11" s="63">
        <f t="shared" si="0"/>
        <v>5.997096841086611</v>
      </c>
    </row>
    <row r="12" spans="2:6" x14ac:dyDescent="0.25">
      <c r="B12" s="2" t="s">
        <v>126</v>
      </c>
      <c r="C12" s="25">
        <v>68483</v>
      </c>
      <c r="D12" s="25">
        <v>66275</v>
      </c>
      <c r="E12" s="63">
        <f t="shared" si="0"/>
        <v>3.3315729913240286</v>
      </c>
    </row>
    <row r="13" spans="2:6" x14ac:dyDescent="0.25">
      <c r="B13" s="2" t="s">
        <v>127</v>
      </c>
      <c r="C13" s="25">
        <v>839497</v>
      </c>
      <c r="D13" s="25">
        <v>809659</v>
      </c>
      <c r="E13" s="63">
        <f t="shared" si="0"/>
        <v>3.6852551506251401</v>
      </c>
    </row>
    <row r="14" spans="2:6" x14ac:dyDescent="0.25">
      <c r="B14" s="2" t="s">
        <v>128</v>
      </c>
      <c r="C14" s="25">
        <v>428252</v>
      </c>
      <c r="D14" s="25">
        <v>416657</v>
      </c>
      <c r="E14" s="63">
        <f t="shared" si="0"/>
        <v>2.7828645624578487</v>
      </c>
    </row>
    <row r="15" spans="2:6" x14ac:dyDescent="0.25">
      <c r="B15" s="2" t="s">
        <v>129</v>
      </c>
      <c r="C15" s="25">
        <v>34330</v>
      </c>
      <c r="D15" s="25">
        <v>33875</v>
      </c>
      <c r="E15" s="63">
        <f t="shared" si="0"/>
        <v>1.3431734317343174</v>
      </c>
    </row>
    <row r="16" spans="2:6" x14ac:dyDescent="0.25">
      <c r="B16" s="2" t="s">
        <v>130</v>
      </c>
      <c r="C16" s="25">
        <v>43188</v>
      </c>
      <c r="D16" s="25">
        <v>41914</v>
      </c>
      <c r="E16" s="63">
        <f t="shared" si="0"/>
        <v>3.0395571885288923</v>
      </c>
    </row>
    <row r="17" spans="2:5" x14ac:dyDescent="0.25">
      <c r="B17" s="2" t="s">
        <v>131</v>
      </c>
      <c r="C17" s="25">
        <v>7110</v>
      </c>
      <c r="D17" s="25">
        <v>6900</v>
      </c>
      <c r="E17" s="63">
        <f t="shared" si="0"/>
        <v>3.0434782608695654</v>
      </c>
    </row>
    <row r="18" spans="2:5" ht="17.25" customHeight="1" thickBot="1" x14ac:dyDescent="0.3">
      <c r="B18" s="64" t="s">
        <v>189</v>
      </c>
      <c r="C18" s="65">
        <v>29690</v>
      </c>
      <c r="D18" s="65">
        <v>30128</v>
      </c>
      <c r="E18" s="66">
        <f>(C18-D18)/D18*100</f>
        <v>-1.4537971322357939</v>
      </c>
    </row>
  </sheetData>
  <mergeCells count="1">
    <mergeCell ref="B3:F3"/>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D37"/>
  <sheetViews>
    <sheetView workbookViewId="0">
      <selection activeCell="B13" sqref="B13"/>
    </sheetView>
  </sheetViews>
  <sheetFormatPr defaultRowHeight="15" x14ac:dyDescent="0.25"/>
  <cols>
    <col min="1" max="1" width="7.5703125" customWidth="1"/>
    <col min="2" max="2" width="78.28515625" customWidth="1"/>
    <col min="3" max="4" width="8.85546875" customWidth="1"/>
  </cols>
  <sheetData>
    <row r="2" spans="1:4" x14ac:dyDescent="0.25">
      <c r="A2" s="1"/>
      <c r="B2" s="321" t="s">
        <v>805</v>
      </c>
      <c r="C2" s="321"/>
      <c r="D2" s="321"/>
    </row>
    <row r="3" spans="1:4" x14ac:dyDescent="0.25">
      <c r="A3" s="1"/>
      <c r="B3" s="1"/>
    </row>
    <row r="4" spans="1:4" x14ac:dyDescent="0.25">
      <c r="A4" s="107"/>
      <c r="B4" s="315" t="s">
        <v>804</v>
      </c>
      <c r="C4" s="315"/>
      <c r="D4" s="315"/>
    </row>
    <row r="6" spans="1:4" ht="30" x14ac:dyDescent="0.25">
      <c r="C6" s="182">
        <v>2023</v>
      </c>
      <c r="D6" s="7" t="s">
        <v>673</v>
      </c>
    </row>
    <row r="7" spans="1:4" x14ac:dyDescent="0.25">
      <c r="A7" s="1"/>
      <c r="C7" s="315" t="s">
        <v>791</v>
      </c>
      <c r="D7" s="315"/>
    </row>
    <row r="9" spans="1:4" x14ac:dyDescent="0.25">
      <c r="B9" s="317" t="s">
        <v>422</v>
      </c>
    </row>
    <row r="10" spans="1:4" x14ac:dyDescent="0.25">
      <c r="B10" s="304"/>
    </row>
    <row r="11" spans="1:4" x14ac:dyDescent="0.25">
      <c r="B11" s="304" t="s">
        <v>792</v>
      </c>
      <c r="C11" s="44">
        <v>2448</v>
      </c>
      <c r="D11" s="30">
        <v>2307</v>
      </c>
    </row>
    <row r="12" spans="1:4" ht="22.5" customHeight="1" x14ac:dyDescent="0.25">
      <c r="B12" s="318" t="s">
        <v>432</v>
      </c>
      <c r="C12" s="250">
        <v>122</v>
      </c>
      <c r="D12" s="250">
        <v>115</v>
      </c>
    </row>
    <row r="13" spans="1:4" x14ac:dyDescent="0.25">
      <c r="B13" s="304"/>
      <c r="C13" s="71"/>
      <c r="D13" s="71"/>
    </row>
    <row r="14" spans="1:4" x14ac:dyDescent="0.25">
      <c r="B14" s="304" t="s">
        <v>287</v>
      </c>
      <c r="C14" s="30"/>
      <c r="D14" s="30"/>
    </row>
    <row r="15" spans="1:4" x14ac:dyDescent="0.25">
      <c r="B15" s="304" t="s">
        <v>793</v>
      </c>
      <c r="C15" s="30">
        <v>10</v>
      </c>
      <c r="D15" s="30">
        <v>1</v>
      </c>
    </row>
    <row r="16" spans="1:4" x14ac:dyDescent="0.25">
      <c r="B16" s="304" t="s">
        <v>794</v>
      </c>
      <c r="C16" s="30">
        <v>4</v>
      </c>
      <c r="D16" s="30">
        <v>6</v>
      </c>
    </row>
    <row r="17" spans="2:4" x14ac:dyDescent="0.25">
      <c r="B17" s="304" t="s">
        <v>795</v>
      </c>
      <c r="C17" s="30">
        <v>20</v>
      </c>
      <c r="D17" s="30">
        <v>19</v>
      </c>
    </row>
    <row r="18" spans="2:4" ht="17.25" x14ac:dyDescent="0.4">
      <c r="B18" s="304" t="s">
        <v>796</v>
      </c>
      <c r="C18" s="102">
        <v>25</v>
      </c>
      <c r="D18" s="102">
        <v>17</v>
      </c>
    </row>
    <row r="19" spans="2:4" x14ac:dyDescent="0.25">
      <c r="B19" s="304" t="s">
        <v>140</v>
      </c>
      <c r="C19" s="30">
        <f>SUM(C15:C18)</f>
        <v>59</v>
      </c>
      <c r="D19" s="30">
        <f>SUM(D15:D18)</f>
        <v>43</v>
      </c>
    </row>
    <row r="20" spans="2:4" ht="18" customHeight="1" x14ac:dyDescent="0.25">
      <c r="B20" s="316" t="s">
        <v>207</v>
      </c>
      <c r="C20" s="134">
        <v>2.4E-2</v>
      </c>
      <c r="D20" s="134">
        <v>1.8499999999999999E-2</v>
      </c>
    </row>
    <row r="21" spans="2:4" x14ac:dyDescent="0.25">
      <c r="B21" s="2"/>
    </row>
    <row r="22" spans="2:4" ht="30" x14ac:dyDescent="0.25">
      <c r="B22" s="11" t="s">
        <v>797</v>
      </c>
    </row>
    <row r="23" spans="2:4" x14ac:dyDescent="0.25">
      <c r="B23" s="304" t="s">
        <v>798</v>
      </c>
      <c r="C23" s="25">
        <v>216</v>
      </c>
      <c r="D23" s="25">
        <v>171</v>
      </c>
    </row>
    <row r="24" spans="2:4" x14ac:dyDescent="0.25">
      <c r="B24" s="304" t="s">
        <v>801</v>
      </c>
      <c r="C24" s="25"/>
      <c r="D24" s="25"/>
    </row>
    <row r="25" spans="2:4" ht="17.25" x14ac:dyDescent="0.4">
      <c r="B25" s="304" t="s">
        <v>799</v>
      </c>
      <c r="C25" s="103">
        <v>0</v>
      </c>
      <c r="D25" s="103">
        <v>-59</v>
      </c>
    </row>
    <row r="26" spans="2:4" ht="21.75" customHeight="1" x14ac:dyDescent="0.25">
      <c r="B26" s="247" t="s">
        <v>279</v>
      </c>
      <c r="C26" s="249">
        <f>SUM(C23:C25)</f>
        <v>216</v>
      </c>
      <c r="D26" s="249">
        <f>SUM(D23:D25)</f>
        <v>112</v>
      </c>
    </row>
    <row r="27" spans="2:4" x14ac:dyDescent="0.25">
      <c r="B27" s="2"/>
      <c r="C27" s="25"/>
      <c r="D27" s="25"/>
    </row>
    <row r="28" spans="2:4" x14ac:dyDescent="0.25">
      <c r="B28" s="319" t="s">
        <v>208</v>
      </c>
      <c r="C28" s="25"/>
      <c r="D28" s="25"/>
    </row>
    <row r="29" spans="2:4" ht="30" x14ac:dyDescent="0.25">
      <c r="B29" s="2" t="s">
        <v>800</v>
      </c>
      <c r="C29" s="25">
        <v>108</v>
      </c>
      <c r="D29" s="25">
        <v>56</v>
      </c>
    </row>
    <row r="30" spans="2:4" x14ac:dyDescent="0.25">
      <c r="B30" s="318" t="s">
        <v>278</v>
      </c>
      <c r="C30" s="249">
        <f>SUM(C29)</f>
        <v>108</v>
      </c>
      <c r="D30" s="249">
        <f>SUM(D29)</f>
        <v>56</v>
      </c>
    </row>
    <row r="31" spans="2:4" x14ac:dyDescent="0.25">
      <c r="B31" s="304"/>
      <c r="C31" s="25"/>
      <c r="D31" s="25"/>
    </row>
    <row r="32" spans="2:4" x14ac:dyDescent="0.25">
      <c r="B32" s="319" t="s">
        <v>209</v>
      </c>
      <c r="C32" s="25"/>
      <c r="D32" s="25"/>
    </row>
    <row r="33" spans="2:4" x14ac:dyDescent="0.25">
      <c r="B33" s="304" t="s">
        <v>802</v>
      </c>
      <c r="C33" s="25">
        <v>122</v>
      </c>
      <c r="D33" s="25">
        <v>31</v>
      </c>
    </row>
    <row r="34" spans="2:4" ht="17.25" x14ac:dyDescent="0.4">
      <c r="B34" s="304" t="s">
        <v>803</v>
      </c>
      <c r="C34" s="103">
        <v>130</v>
      </c>
      <c r="D34" s="103">
        <v>126</v>
      </c>
    </row>
    <row r="35" spans="2:4" ht="23.25" customHeight="1" x14ac:dyDescent="0.25">
      <c r="B35" s="320" t="s">
        <v>210</v>
      </c>
      <c r="C35" s="248">
        <f>SUM(C33:C34)</f>
        <v>252</v>
      </c>
      <c r="D35" s="248">
        <f>SUM(D33:D34)</f>
        <v>157</v>
      </c>
    </row>
    <row r="36" spans="2:4" x14ac:dyDescent="0.25">
      <c r="B36" s="304"/>
      <c r="C36" s="25"/>
      <c r="D36" s="25"/>
    </row>
    <row r="37" spans="2:4" x14ac:dyDescent="0.25">
      <c r="B37" s="316" t="s">
        <v>141</v>
      </c>
      <c r="C37" s="181">
        <f>C35-C30</f>
        <v>144</v>
      </c>
      <c r="D37" s="181">
        <f>D35-D30</f>
        <v>101</v>
      </c>
    </row>
  </sheetData>
  <mergeCells count="3">
    <mergeCell ref="C7:D7"/>
    <mergeCell ref="B2:D2"/>
    <mergeCell ref="B4:D4"/>
  </mergeCell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C67CE-CC27-4D5B-A53F-41885CA6B086}">
  <dimension ref="B2:F12"/>
  <sheetViews>
    <sheetView workbookViewId="0">
      <selection activeCell="F10" sqref="F10"/>
    </sheetView>
  </sheetViews>
  <sheetFormatPr defaultRowHeight="15" x14ac:dyDescent="0.25"/>
  <cols>
    <col min="2" max="2" width="25.7109375" customWidth="1"/>
    <col min="3" max="3" width="10.28515625" customWidth="1"/>
    <col min="4" max="4" width="12" customWidth="1"/>
    <col min="5" max="5" width="12.140625" customWidth="1"/>
    <col min="6" max="6" width="43.42578125" customWidth="1"/>
  </cols>
  <sheetData>
    <row r="2" spans="2:6" ht="15.75" thickBot="1" x14ac:dyDescent="0.3">
      <c r="B2" s="58"/>
      <c r="C2" s="67"/>
      <c r="D2" s="67"/>
      <c r="E2" s="185"/>
      <c r="F2" s="328" t="s">
        <v>811</v>
      </c>
    </row>
    <row r="4" spans="2:6" ht="15.75" x14ac:dyDescent="0.25">
      <c r="B4" s="244" t="s">
        <v>474</v>
      </c>
    </row>
    <row r="6" spans="2:6" ht="64.5" x14ac:dyDescent="0.25">
      <c r="B6" s="152" t="s">
        <v>475</v>
      </c>
      <c r="C6" s="142" t="s">
        <v>674</v>
      </c>
      <c r="D6" s="153" t="s">
        <v>472</v>
      </c>
      <c r="E6" s="142" t="s">
        <v>675</v>
      </c>
      <c r="F6" s="144" t="s">
        <v>473</v>
      </c>
    </row>
    <row r="7" spans="2:6" ht="78" customHeight="1" x14ac:dyDescent="0.25">
      <c r="B7" s="147" t="s">
        <v>476</v>
      </c>
      <c r="C7" s="149">
        <v>0.55900000000000005</v>
      </c>
      <c r="D7" s="149">
        <v>2.5999999999999999E-2</v>
      </c>
      <c r="E7" s="150">
        <v>0</v>
      </c>
      <c r="F7" s="322" t="s">
        <v>809</v>
      </c>
    </row>
    <row r="8" spans="2:6" ht="98.25" customHeight="1" x14ac:dyDescent="0.25">
      <c r="B8" s="146" t="s">
        <v>478</v>
      </c>
      <c r="C8" s="149">
        <v>0.20599999999999999</v>
      </c>
      <c r="D8" s="149">
        <v>0.2</v>
      </c>
      <c r="E8" s="151">
        <v>13090</v>
      </c>
      <c r="F8" s="148" t="s">
        <v>677</v>
      </c>
    </row>
    <row r="9" spans="2:6" ht="124.5" customHeight="1" x14ac:dyDescent="0.25">
      <c r="B9" s="146" t="s">
        <v>477</v>
      </c>
      <c r="C9" s="149">
        <v>0.05</v>
      </c>
      <c r="D9" s="149">
        <v>0.11799999999999999</v>
      </c>
      <c r="E9" s="151">
        <v>41313</v>
      </c>
      <c r="F9" s="148" t="s">
        <v>808</v>
      </c>
    </row>
    <row r="10" spans="2:6" ht="93.75" customHeight="1" x14ac:dyDescent="0.25">
      <c r="B10" s="146" t="s">
        <v>489</v>
      </c>
      <c r="C10" s="149">
        <v>5.3999999999999999E-2</v>
      </c>
      <c r="D10" s="149">
        <v>5.0999999999999997E-2</v>
      </c>
      <c r="E10" s="151">
        <v>-3210</v>
      </c>
      <c r="F10" s="322" t="s">
        <v>807</v>
      </c>
    </row>
    <row r="11" spans="2:6" ht="117" customHeight="1" x14ac:dyDescent="0.25">
      <c r="B11" s="146" t="s">
        <v>490</v>
      </c>
      <c r="C11" s="149">
        <v>8.0000000000000002E-3</v>
      </c>
      <c r="D11" s="149">
        <v>-0.105</v>
      </c>
      <c r="E11" s="151">
        <v>16422</v>
      </c>
      <c r="F11" s="148" t="s">
        <v>676</v>
      </c>
    </row>
    <row r="12" spans="2:6" ht="125.25" customHeight="1" x14ac:dyDescent="0.25">
      <c r="B12" s="146" t="s">
        <v>479</v>
      </c>
      <c r="C12" s="149">
        <v>0.122</v>
      </c>
      <c r="D12" s="149">
        <v>4.1000000000000002E-2</v>
      </c>
      <c r="E12" s="151">
        <v>20226</v>
      </c>
      <c r="F12" s="148" t="s">
        <v>806</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05EF6-DB43-4A4C-8F4C-857F73E89E7D}">
  <dimension ref="B2:L14"/>
  <sheetViews>
    <sheetView workbookViewId="0">
      <selection activeCell="G6" sqref="G6"/>
    </sheetView>
  </sheetViews>
  <sheetFormatPr defaultRowHeight="15" x14ac:dyDescent="0.25"/>
  <cols>
    <col min="2" max="2" width="55.5703125" customWidth="1"/>
    <col min="3" max="3" width="13.7109375" customWidth="1"/>
    <col min="4" max="4" width="14.140625" customWidth="1"/>
    <col min="5" max="5" width="14" customWidth="1"/>
  </cols>
  <sheetData>
    <row r="2" spans="2:12" ht="15.75" thickBot="1" x14ac:dyDescent="0.3">
      <c r="B2" s="185"/>
      <c r="C2" s="58"/>
      <c r="D2" s="67"/>
      <c r="E2" s="328" t="s">
        <v>811</v>
      </c>
    </row>
    <row r="3" spans="2:12" x14ac:dyDescent="0.25">
      <c r="B3" s="192"/>
    </row>
    <row r="4" spans="2:12" x14ac:dyDescent="0.25">
      <c r="B4" s="241" t="s">
        <v>480</v>
      </c>
    </row>
    <row r="6" spans="2:12" ht="42.75" customHeight="1" x14ac:dyDescent="0.25">
      <c r="B6" s="145" t="s">
        <v>481</v>
      </c>
      <c r="C6" s="323" t="s">
        <v>678</v>
      </c>
      <c r="D6" s="323" t="s">
        <v>679</v>
      </c>
      <c r="E6" s="323" t="s">
        <v>482</v>
      </c>
    </row>
    <row r="7" spans="2:12" ht="39" customHeight="1" x14ac:dyDescent="0.25">
      <c r="B7" s="324" t="s">
        <v>491</v>
      </c>
      <c r="C7" s="155">
        <v>21615</v>
      </c>
      <c r="D7" s="155">
        <v>38037</v>
      </c>
      <c r="E7" s="155">
        <v>42510</v>
      </c>
    </row>
    <row r="8" spans="2:12" ht="34.5" customHeight="1" x14ac:dyDescent="0.25">
      <c r="B8" s="128" t="s">
        <v>810</v>
      </c>
      <c r="C8" s="154">
        <v>10808</v>
      </c>
      <c r="D8" s="154">
        <v>19019</v>
      </c>
      <c r="E8" s="154">
        <v>21255</v>
      </c>
    </row>
    <row r="9" spans="2:12" ht="17.25" customHeight="1" x14ac:dyDescent="0.25">
      <c r="B9" s="325" t="s">
        <v>483</v>
      </c>
      <c r="C9" s="154">
        <v>2702</v>
      </c>
      <c r="D9" s="154">
        <v>4755</v>
      </c>
      <c r="E9" s="154">
        <v>5314</v>
      </c>
    </row>
    <row r="10" spans="2:12" ht="18" customHeight="1" x14ac:dyDescent="0.25">
      <c r="B10" s="325" t="s">
        <v>484</v>
      </c>
      <c r="C10" s="154">
        <v>2026</v>
      </c>
      <c r="D10" s="154">
        <v>5025</v>
      </c>
      <c r="E10" s="154">
        <v>5656</v>
      </c>
    </row>
    <row r="11" spans="2:12" ht="24" customHeight="1" x14ac:dyDescent="0.25">
      <c r="B11" s="326" t="s">
        <v>480</v>
      </c>
      <c r="C11" s="327">
        <f>C7-C8-C9-C10</f>
        <v>6079</v>
      </c>
      <c r="D11" s="327">
        <f>D7-D8-D9-D10+1</f>
        <v>9239</v>
      </c>
      <c r="E11" s="327">
        <f t="shared" ref="E11" si="0">E7-E8-E9-E10</f>
        <v>10285</v>
      </c>
    </row>
    <row r="14" spans="2:12" x14ac:dyDescent="0.25">
      <c r="L14" s="183"/>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C7627-3976-413D-B032-9E0E196A2686}">
  <dimension ref="B2:F14"/>
  <sheetViews>
    <sheetView workbookViewId="0">
      <selection activeCell="A2" sqref="A2"/>
    </sheetView>
  </sheetViews>
  <sheetFormatPr defaultRowHeight="15" x14ac:dyDescent="0.25"/>
  <cols>
    <col min="2" max="2" width="18.5703125" customWidth="1"/>
    <col min="3" max="3" width="9.5703125" customWidth="1"/>
    <col min="4" max="4" width="10" customWidth="1"/>
    <col min="5" max="5" width="12.140625" customWidth="1"/>
    <col min="6" max="6" width="59.5703125" customWidth="1"/>
  </cols>
  <sheetData>
    <row r="2" spans="2:6" ht="15.75" thickBot="1" x14ac:dyDescent="0.3">
      <c r="B2" s="210"/>
      <c r="C2" s="228"/>
      <c r="D2" s="228"/>
      <c r="E2" s="185"/>
      <c r="F2" s="328" t="s">
        <v>811</v>
      </c>
    </row>
    <row r="3" spans="2:6" x14ac:dyDescent="0.25">
      <c r="B3" s="192"/>
      <c r="C3" s="192"/>
      <c r="D3" s="192"/>
      <c r="E3" s="192"/>
      <c r="F3" s="192"/>
    </row>
    <row r="4" spans="2:6" ht="15.75" x14ac:dyDescent="0.25">
      <c r="B4" s="244" t="s">
        <v>485</v>
      </c>
      <c r="C4" s="192"/>
      <c r="D4" s="192"/>
      <c r="E4" s="192"/>
      <c r="F4" s="192"/>
    </row>
    <row r="6" spans="2:6" ht="64.5" x14ac:dyDescent="0.25">
      <c r="B6" s="152" t="s">
        <v>681</v>
      </c>
      <c r="C6" s="142" t="s">
        <v>688</v>
      </c>
      <c r="D6" s="142" t="s">
        <v>488</v>
      </c>
      <c r="E6" s="143" t="s">
        <v>675</v>
      </c>
      <c r="F6" s="144" t="s">
        <v>473</v>
      </c>
    </row>
    <row r="7" spans="2:6" ht="45" x14ac:dyDescent="0.25">
      <c r="B7" s="146" t="s">
        <v>812</v>
      </c>
      <c r="C7" s="149">
        <v>7.1999999999999995E-2</v>
      </c>
      <c r="D7" s="149">
        <v>3.0000000000000001E-3</v>
      </c>
      <c r="E7" s="150">
        <v>6741</v>
      </c>
      <c r="F7" s="329" t="s">
        <v>682</v>
      </c>
    </row>
    <row r="8" spans="2:6" ht="120" x14ac:dyDescent="0.25">
      <c r="B8" s="147" t="s">
        <v>611</v>
      </c>
      <c r="C8" s="149">
        <v>0.186</v>
      </c>
      <c r="D8" s="149">
        <v>9.9000000000000005E-2</v>
      </c>
      <c r="E8" s="151">
        <v>20001</v>
      </c>
      <c r="F8" s="329" t="s">
        <v>683</v>
      </c>
    </row>
    <row r="9" spans="2:6" ht="135" x14ac:dyDescent="0.25">
      <c r="B9" s="147" t="s">
        <v>813</v>
      </c>
      <c r="C9" s="149">
        <v>0.16700000000000001</v>
      </c>
      <c r="D9" s="149">
        <v>5.2999999999999999E-2</v>
      </c>
      <c r="E9" s="151">
        <v>16479</v>
      </c>
      <c r="F9" s="329" t="s">
        <v>684</v>
      </c>
    </row>
    <row r="10" spans="2:6" ht="75" x14ac:dyDescent="0.25">
      <c r="B10" s="147" t="s">
        <v>814</v>
      </c>
      <c r="C10" s="149">
        <v>0.26600000000000001</v>
      </c>
      <c r="D10" s="149">
        <v>3.6999999999999998E-2</v>
      </c>
      <c r="E10" s="151">
        <v>49687</v>
      </c>
      <c r="F10" s="148" t="s">
        <v>685</v>
      </c>
    </row>
    <row r="11" spans="2:6" ht="34.5" customHeight="1" x14ac:dyDescent="0.25">
      <c r="B11" s="147" t="s">
        <v>709</v>
      </c>
      <c r="C11" s="149">
        <v>4.2999999999999997E-2</v>
      </c>
      <c r="D11" s="149">
        <v>1.2999999999999999E-2</v>
      </c>
      <c r="E11" s="151">
        <v>-343</v>
      </c>
      <c r="F11" s="329" t="s">
        <v>686</v>
      </c>
    </row>
    <row r="12" spans="2:6" ht="90" x14ac:dyDescent="0.25">
      <c r="B12" s="147" t="s">
        <v>815</v>
      </c>
      <c r="C12" s="149">
        <v>5.3999999999999999E-2</v>
      </c>
      <c r="D12" s="149">
        <v>0.04</v>
      </c>
      <c r="E12" s="151">
        <v>9331</v>
      </c>
      <c r="F12" s="329" t="s">
        <v>817</v>
      </c>
    </row>
    <row r="13" spans="2:6" ht="90" x14ac:dyDescent="0.25">
      <c r="B13" s="147" t="s">
        <v>710</v>
      </c>
      <c r="C13" s="149">
        <v>0.20200000000000001</v>
      </c>
      <c r="D13" s="149">
        <v>3.9E-2</v>
      </c>
      <c r="E13" s="151">
        <v>25041</v>
      </c>
      <c r="F13" s="148" t="s">
        <v>687</v>
      </c>
    </row>
    <row r="14" spans="2:6" ht="45" x14ac:dyDescent="0.25">
      <c r="B14" s="146" t="s">
        <v>816</v>
      </c>
      <c r="C14" s="149">
        <v>0.01</v>
      </c>
      <c r="D14" s="149">
        <v>2.9000000000000001E-2</v>
      </c>
      <c r="E14" s="151">
        <v>-189</v>
      </c>
      <c r="F14" s="329" t="s">
        <v>686</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C7C0-02DC-4427-8882-641D30E28BDA}">
  <dimension ref="B2:F11"/>
  <sheetViews>
    <sheetView topLeftCell="A6" workbookViewId="0">
      <selection activeCell="D8" sqref="D8"/>
    </sheetView>
  </sheetViews>
  <sheetFormatPr defaultRowHeight="15" x14ac:dyDescent="0.25"/>
  <cols>
    <col min="2" max="2" width="16.85546875" customWidth="1"/>
    <col min="3" max="3" width="9.5703125" customWidth="1"/>
    <col min="4" max="4" width="9.140625" customWidth="1"/>
    <col min="5" max="5" width="12.140625" customWidth="1"/>
    <col min="6" max="6" width="59" customWidth="1"/>
  </cols>
  <sheetData>
    <row r="2" spans="2:6" ht="15.75" thickBot="1" x14ac:dyDescent="0.3">
      <c r="B2" s="210"/>
      <c r="C2" s="228"/>
      <c r="D2" s="228"/>
      <c r="E2" s="185" t="s">
        <v>680</v>
      </c>
      <c r="F2" s="251"/>
    </row>
    <row r="3" spans="2:6" x14ac:dyDescent="0.25">
      <c r="B3" s="192"/>
      <c r="C3" s="192"/>
      <c r="D3" s="192"/>
      <c r="E3" s="192"/>
      <c r="F3" s="192"/>
    </row>
    <row r="4" spans="2:6" ht="15.75" x14ac:dyDescent="0.25">
      <c r="B4" s="244" t="s">
        <v>492</v>
      </c>
      <c r="C4" s="192"/>
      <c r="D4" s="192"/>
      <c r="E4" s="192"/>
      <c r="F4" s="192"/>
    </row>
    <row r="6" spans="2:6" ht="63.75" x14ac:dyDescent="0.25">
      <c r="B6" s="152" t="s">
        <v>486</v>
      </c>
      <c r="C6" s="153" t="s">
        <v>487</v>
      </c>
      <c r="D6" s="153" t="s">
        <v>488</v>
      </c>
      <c r="E6" s="153" t="s">
        <v>689</v>
      </c>
      <c r="F6" s="144" t="s">
        <v>473</v>
      </c>
    </row>
    <row r="7" spans="2:6" ht="105" x14ac:dyDescent="0.25">
      <c r="B7" s="147" t="s">
        <v>818</v>
      </c>
      <c r="C7" s="149">
        <v>0.154</v>
      </c>
      <c r="D7" s="149">
        <v>-9.1999999999999998E-2</v>
      </c>
      <c r="E7" s="151">
        <v>-21875</v>
      </c>
      <c r="F7" s="329" t="s">
        <v>690</v>
      </c>
    </row>
    <row r="8" spans="2:6" ht="135" x14ac:dyDescent="0.25">
      <c r="B8" s="147" t="s">
        <v>819</v>
      </c>
      <c r="C8" s="149">
        <v>0.39800000000000002</v>
      </c>
      <c r="D8" s="149">
        <v>0.13800000000000001</v>
      </c>
      <c r="E8" s="151">
        <v>26040</v>
      </c>
      <c r="F8" s="329" t="s">
        <v>691</v>
      </c>
    </row>
    <row r="9" spans="2:6" ht="90" x14ac:dyDescent="0.25">
      <c r="B9" s="147" t="s">
        <v>820</v>
      </c>
      <c r="C9" s="149">
        <v>0.38</v>
      </c>
      <c r="D9" s="149">
        <v>3.1E-2</v>
      </c>
      <c r="E9" s="151">
        <v>125471</v>
      </c>
      <c r="F9" s="329" t="s">
        <v>692</v>
      </c>
    </row>
    <row r="10" spans="2:6" ht="30" x14ac:dyDescent="0.25">
      <c r="B10" s="147" t="s">
        <v>37</v>
      </c>
      <c r="C10" s="149">
        <v>0</v>
      </c>
      <c r="D10" s="149">
        <v>0.10299999999999999</v>
      </c>
      <c r="E10" s="151">
        <v>6367</v>
      </c>
      <c r="F10" s="329" t="s">
        <v>693</v>
      </c>
    </row>
    <row r="11" spans="2:6" ht="45" x14ac:dyDescent="0.25">
      <c r="B11" s="147" t="s">
        <v>821</v>
      </c>
      <c r="C11" s="149">
        <v>6.8000000000000005E-2</v>
      </c>
      <c r="D11" s="149">
        <v>-1E-3</v>
      </c>
      <c r="E11" s="151">
        <v>-9255</v>
      </c>
      <c r="F11" s="329" t="s">
        <v>694</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L31"/>
  <sheetViews>
    <sheetView workbookViewId="0">
      <selection activeCell="B2" sqref="B2:E2"/>
    </sheetView>
  </sheetViews>
  <sheetFormatPr defaultRowHeight="15" x14ac:dyDescent="0.25"/>
  <cols>
    <col min="2" max="2" width="57.7109375" customWidth="1"/>
    <col min="3" max="3" width="13" customWidth="1"/>
    <col min="4" max="4" width="12.140625" customWidth="1"/>
    <col min="5" max="5" width="12" customWidth="1"/>
  </cols>
  <sheetData>
    <row r="2" spans="2:12" ht="15.75" x14ac:dyDescent="0.25">
      <c r="B2" s="331" t="s">
        <v>823</v>
      </c>
      <c r="C2" s="331"/>
      <c r="D2" s="331"/>
      <c r="E2" s="331"/>
    </row>
    <row r="3" spans="2:12" ht="15.75" x14ac:dyDescent="0.25">
      <c r="B3" s="72"/>
    </row>
    <row r="4" spans="2:12" ht="15.75" x14ac:dyDescent="0.25">
      <c r="B4" s="330" t="s">
        <v>822</v>
      </c>
      <c r="C4" s="330"/>
      <c r="D4" s="330"/>
      <c r="E4" s="330"/>
    </row>
    <row r="5" spans="2:12" x14ac:dyDescent="0.25">
      <c r="B5" s="1"/>
    </row>
    <row r="6" spans="2:12" ht="43.5" customHeight="1" x14ac:dyDescent="0.25">
      <c r="B6" s="275" t="s">
        <v>433</v>
      </c>
      <c r="C6" s="275"/>
      <c r="D6" s="275"/>
      <c r="E6" s="275"/>
      <c r="F6" s="18"/>
    </row>
    <row r="9" spans="2:12" ht="42.75" customHeight="1" x14ac:dyDescent="0.25">
      <c r="B9" s="88" t="s">
        <v>142</v>
      </c>
      <c r="C9" s="332" t="s">
        <v>824</v>
      </c>
      <c r="D9" s="332" t="s">
        <v>143</v>
      </c>
      <c r="E9" s="332" t="s">
        <v>825</v>
      </c>
    </row>
    <row r="10" spans="2:12" x14ac:dyDescent="0.25">
      <c r="B10" s="322" t="s">
        <v>144</v>
      </c>
      <c r="C10" s="334">
        <v>44832</v>
      </c>
      <c r="D10" s="334"/>
      <c r="E10" s="334">
        <v>44804</v>
      </c>
    </row>
    <row r="11" spans="2:12" x14ac:dyDescent="0.25">
      <c r="B11" s="322" t="s">
        <v>826</v>
      </c>
      <c r="C11" s="334">
        <v>44832</v>
      </c>
      <c r="D11" s="334"/>
      <c r="E11" s="334">
        <v>44832</v>
      </c>
    </row>
    <row r="12" spans="2:12" x14ac:dyDescent="0.25">
      <c r="B12" s="322" t="s">
        <v>145</v>
      </c>
      <c r="C12" s="334">
        <v>44832</v>
      </c>
      <c r="D12" s="334"/>
      <c r="E12" s="334">
        <v>44834</v>
      </c>
    </row>
    <row r="13" spans="2:12" x14ac:dyDescent="0.25">
      <c r="B13" s="322" t="s">
        <v>146</v>
      </c>
      <c r="C13" s="334">
        <v>44832</v>
      </c>
      <c r="D13" s="334"/>
      <c r="E13" s="334">
        <v>44845</v>
      </c>
    </row>
    <row r="14" spans="2:12" x14ac:dyDescent="0.25">
      <c r="B14" s="322" t="s">
        <v>147</v>
      </c>
      <c r="C14" s="334">
        <v>44832</v>
      </c>
      <c r="D14" s="334"/>
      <c r="E14" s="334">
        <v>44832</v>
      </c>
    </row>
    <row r="15" spans="2:12" x14ac:dyDescent="0.25">
      <c r="B15" s="322" t="s">
        <v>148</v>
      </c>
      <c r="C15" s="334">
        <v>44832</v>
      </c>
      <c r="D15" s="334"/>
      <c r="E15" s="334">
        <v>44830</v>
      </c>
    </row>
    <row r="16" spans="2:12" x14ac:dyDescent="0.25">
      <c r="B16" s="322" t="s">
        <v>149</v>
      </c>
      <c r="C16" s="334">
        <v>44832</v>
      </c>
      <c r="D16" s="334"/>
      <c r="E16" s="334">
        <v>44814</v>
      </c>
      <c r="L16" s="49"/>
    </row>
    <row r="17" spans="2:5" x14ac:dyDescent="0.25">
      <c r="B17" s="322" t="s">
        <v>150</v>
      </c>
      <c r="C17" s="334">
        <v>44832</v>
      </c>
      <c r="D17" s="334"/>
      <c r="E17" s="334">
        <v>44825</v>
      </c>
    </row>
    <row r="18" spans="2:5" x14ac:dyDescent="0.25">
      <c r="B18" s="322" t="s">
        <v>151</v>
      </c>
      <c r="C18" s="334">
        <v>44832</v>
      </c>
      <c r="D18" s="334"/>
      <c r="E18" s="334">
        <v>44831</v>
      </c>
    </row>
    <row r="19" spans="2:5" x14ac:dyDescent="0.25">
      <c r="B19" s="322" t="s">
        <v>152</v>
      </c>
      <c r="C19" s="334">
        <v>44832</v>
      </c>
      <c r="D19" s="334">
        <v>44892</v>
      </c>
      <c r="E19" s="334">
        <v>44888</v>
      </c>
    </row>
    <row r="20" spans="2:5" x14ac:dyDescent="0.25">
      <c r="B20" s="322" t="s">
        <v>470</v>
      </c>
      <c r="C20" s="334">
        <v>45106</v>
      </c>
      <c r="D20" s="334">
        <v>45166</v>
      </c>
      <c r="E20" s="334">
        <v>45166</v>
      </c>
    </row>
    <row r="21" spans="2:5" x14ac:dyDescent="0.25">
      <c r="B21" s="322" t="s">
        <v>153</v>
      </c>
      <c r="C21" s="334">
        <v>45106</v>
      </c>
      <c r="D21" s="334">
        <v>45166</v>
      </c>
      <c r="E21" s="334">
        <v>45169</v>
      </c>
    </row>
    <row r="22" spans="2:5" x14ac:dyDescent="0.25">
      <c r="B22" s="322" t="s">
        <v>154</v>
      </c>
      <c r="C22" s="334">
        <v>45106</v>
      </c>
      <c r="D22" s="334"/>
      <c r="E22" s="334">
        <v>45106</v>
      </c>
    </row>
    <row r="23" spans="2:5" x14ac:dyDescent="0.25">
      <c r="B23" s="322" t="s">
        <v>155</v>
      </c>
      <c r="C23" s="334">
        <v>45106</v>
      </c>
      <c r="D23" s="334"/>
      <c r="E23" s="334">
        <v>45097</v>
      </c>
    </row>
    <row r="24" spans="2:5" x14ac:dyDescent="0.25">
      <c r="B24" s="322" t="s">
        <v>156</v>
      </c>
      <c r="C24" s="334">
        <v>45106</v>
      </c>
      <c r="D24" s="334">
        <v>45166</v>
      </c>
      <c r="E24" s="334">
        <v>45271</v>
      </c>
    </row>
    <row r="25" spans="2:5" ht="30" x14ac:dyDescent="0.25">
      <c r="B25" s="322" t="s">
        <v>828</v>
      </c>
      <c r="C25" s="334">
        <v>45106</v>
      </c>
      <c r="D25" s="334">
        <v>45166</v>
      </c>
      <c r="E25" s="334">
        <v>45182</v>
      </c>
    </row>
    <row r="26" spans="2:5" x14ac:dyDescent="0.25">
      <c r="B26" s="322" t="s">
        <v>288</v>
      </c>
      <c r="C26" s="334">
        <v>45106</v>
      </c>
      <c r="D26" s="334">
        <v>45166</v>
      </c>
      <c r="E26" s="334">
        <v>45217</v>
      </c>
    </row>
    <row r="27" spans="2:5" x14ac:dyDescent="0.25">
      <c r="B27" s="333" t="s">
        <v>827</v>
      </c>
      <c r="C27" s="334">
        <v>45106</v>
      </c>
      <c r="D27" s="334">
        <v>45166</v>
      </c>
      <c r="E27" s="334">
        <v>45209</v>
      </c>
    </row>
    <row r="28" spans="2:5" x14ac:dyDescent="0.25">
      <c r="B28" s="322" t="s">
        <v>157</v>
      </c>
      <c r="C28" s="334">
        <v>45106</v>
      </c>
      <c r="D28" s="334"/>
      <c r="E28" s="334">
        <v>45103</v>
      </c>
    </row>
    <row r="29" spans="2:5" x14ac:dyDescent="0.25">
      <c r="B29" s="322" t="s">
        <v>158</v>
      </c>
      <c r="C29" s="334">
        <v>45106</v>
      </c>
      <c r="D29" s="334"/>
      <c r="E29" s="334">
        <v>45097</v>
      </c>
    </row>
    <row r="30" spans="2:5" x14ac:dyDescent="0.25">
      <c r="B30" s="322" t="s">
        <v>471</v>
      </c>
      <c r="C30" s="334">
        <v>45106</v>
      </c>
      <c r="D30" s="334">
        <v>45166</v>
      </c>
      <c r="E30" s="334">
        <v>45104</v>
      </c>
    </row>
    <row r="31" spans="2:5" x14ac:dyDescent="0.25">
      <c r="B31" s="322" t="s">
        <v>159</v>
      </c>
      <c r="C31" s="334">
        <v>45106</v>
      </c>
      <c r="D31" s="334"/>
      <c r="E31" s="334">
        <v>45099</v>
      </c>
    </row>
  </sheetData>
  <mergeCells count="3">
    <mergeCell ref="B4:E4"/>
    <mergeCell ref="B2:E2"/>
    <mergeCell ref="B6:E6"/>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J9"/>
  <sheetViews>
    <sheetView workbookViewId="0">
      <selection activeCell="M11" sqref="M11"/>
    </sheetView>
  </sheetViews>
  <sheetFormatPr defaultRowHeight="15" x14ac:dyDescent="0.25"/>
  <cols>
    <col min="2" max="2" width="31.85546875" customWidth="1"/>
    <col min="3" max="3" width="7.85546875" customWidth="1"/>
    <col min="4" max="4" width="9.5703125" bestFit="1" customWidth="1"/>
    <col min="5" max="5" width="8.28515625" customWidth="1"/>
    <col min="6" max="6" width="9.140625" customWidth="1"/>
    <col min="7" max="7" width="8.28515625" customWidth="1"/>
    <col min="8" max="9" width="9.42578125" customWidth="1"/>
    <col min="10" max="10" width="9" customWidth="1"/>
  </cols>
  <sheetData>
    <row r="2" spans="2:10" ht="15.75" x14ac:dyDescent="0.25">
      <c r="B2" s="101" t="s">
        <v>277</v>
      </c>
    </row>
    <row r="3" spans="2:10" ht="15.75" x14ac:dyDescent="0.25">
      <c r="B3" s="101"/>
    </row>
    <row r="4" spans="2:10" ht="30" x14ac:dyDescent="0.25">
      <c r="B4" s="7" t="s">
        <v>259</v>
      </c>
      <c r="C4" s="24" t="s">
        <v>133</v>
      </c>
      <c r="D4" s="24" t="s">
        <v>134</v>
      </c>
      <c r="E4" s="24" t="s">
        <v>135</v>
      </c>
      <c r="F4" s="24" t="s">
        <v>136</v>
      </c>
      <c r="G4" s="24" t="s">
        <v>300</v>
      </c>
      <c r="H4" s="24" t="s">
        <v>260</v>
      </c>
      <c r="I4" s="24"/>
      <c r="J4" s="24" t="s">
        <v>45</v>
      </c>
    </row>
    <row r="5" spans="2:10" ht="27.75" customHeight="1" x14ac:dyDescent="0.25">
      <c r="B5" s="2" t="s">
        <v>132</v>
      </c>
      <c r="C5" s="30"/>
      <c r="D5" s="30"/>
      <c r="E5" s="30"/>
      <c r="F5" s="30"/>
      <c r="G5" s="30"/>
      <c r="H5" s="30"/>
      <c r="I5" s="30"/>
      <c r="J5" s="30"/>
    </row>
    <row r="6" spans="2:10" x14ac:dyDescent="0.25">
      <c r="B6" t="s">
        <v>190</v>
      </c>
      <c r="C6" s="30">
        <v>279</v>
      </c>
      <c r="D6" s="30">
        <v>2271</v>
      </c>
      <c r="E6" s="30">
        <v>4682</v>
      </c>
      <c r="F6" s="30">
        <v>3546</v>
      </c>
      <c r="G6" s="30">
        <v>2198</v>
      </c>
      <c r="H6" s="30">
        <v>5583</v>
      </c>
      <c r="I6" s="30"/>
      <c r="J6" s="30">
        <f>SUM(C6:H6)</f>
        <v>18559</v>
      </c>
    </row>
    <row r="7" spans="2:10" x14ac:dyDescent="0.25">
      <c r="B7" t="s">
        <v>191</v>
      </c>
      <c r="C7" s="28" t="s">
        <v>11</v>
      </c>
      <c r="D7" s="28" t="s">
        <v>11</v>
      </c>
      <c r="E7" s="28" t="s">
        <v>11</v>
      </c>
      <c r="F7" s="30">
        <v>21367</v>
      </c>
      <c r="G7" s="30">
        <v>43158</v>
      </c>
      <c r="H7" s="30">
        <v>85271</v>
      </c>
      <c r="I7" s="30"/>
      <c r="J7" s="30">
        <f>SUM(C7:H7)</f>
        <v>149796</v>
      </c>
    </row>
    <row r="8" spans="2:10" ht="23.25" customHeight="1" x14ac:dyDescent="0.25">
      <c r="B8" s="14" t="s">
        <v>192</v>
      </c>
      <c r="C8" s="53">
        <f>SUM(C6:C7)</f>
        <v>279</v>
      </c>
      <c r="D8" s="53">
        <f>SUM(D6:D7)</f>
        <v>2271</v>
      </c>
      <c r="E8" s="53">
        <f t="shared" ref="E8:J8" si="0">SUM(E6:E7)</f>
        <v>4682</v>
      </c>
      <c r="F8" s="53">
        <f t="shared" si="0"/>
        <v>24913</v>
      </c>
      <c r="G8" s="53">
        <f t="shared" si="0"/>
        <v>45356</v>
      </c>
      <c r="H8" s="53">
        <f t="shared" si="0"/>
        <v>90854</v>
      </c>
      <c r="I8" s="53"/>
      <c r="J8" s="53">
        <f t="shared" si="0"/>
        <v>168355</v>
      </c>
    </row>
    <row r="9" spans="2:10" ht="30" x14ac:dyDescent="0.25">
      <c r="B9" s="2" t="s">
        <v>193</v>
      </c>
      <c r="C9" s="36">
        <v>279</v>
      </c>
      <c r="D9" s="36">
        <v>2550</v>
      </c>
      <c r="E9" s="36">
        <v>7232</v>
      </c>
      <c r="F9" s="36">
        <v>32145</v>
      </c>
      <c r="G9" s="36">
        <v>77501</v>
      </c>
      <c r="H9" s="36">
        <v>168355</v>
      </c>
      <c r="I9" s="36"/>
      <c r="J9" s="3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G18"/>
  <sheetViews>
    <sheetView workbookViewId="0">
      <selection activeCell="M22" sqref="M22"/>
    </sheetView>
  </sheetViews>
  <sheetFormatPr defaultRowHeight="15" x14ac:dyDescent="0.25"/>
  <cols>
    <col min="2" max="2" width="34.140625" customWidth="1"/>
    <col min="3" max="3" width="11.5703125" bestFit="1" customWidth="1"/>
    <col min="4" max="4" width="11.85546875" customWidth="1"/>
    <col min="5" max="5" width="9.85546875" customWidth="1"/>
    <col min="6" max="6" width="11.5703125" bestFit="1" customWidth="1"/>
    <col min="7" max="7" width="12.5703125" customWidth="1"/>
  </cols>
  <sheetData>
    <row r="2" spans="2:7" ht="78" customHeight="1" x14ac:dyDescent="0.25">
      <c r="B2" s="278" t="s">
        <v>301</v>
      </c>
      <c r="C2" s="278"/>
      <c r="D2" s="278"/>
      <c r="E2" s="278"/>
      <c r="F2" s="278"/>
    </row>
    <row r="3" spans="2:7" ht="44.25" customHeight="1" x14ac:dyDescent="0.25">
      <c r="C3" s="39">
        <v>2020</v>
      </c>
      <c r="D3" s="39" t="s">
        <v>267</v>
      </c>
      <c r="E3" s="39" t="s">
        <v>268</v>
      </c>
      <c r="F3" s="39">
        <v>2021</v>
      </c>
      <c r="G3" s="39" t="s">
        <v>50</v>
      </c>
    </row>
    <row r="4" spans="2:7" ht="19.5" customHeight="1" x14ac:dyDescent="0.25">
      <c r="C4" s="24" t="s">
        <v>250</v>
      </c>
      <c r="D4" s="24" t="s">
        <v>180</v>
      </c>
      <c r="E4" s="24" t="s">
        <v>264</v>
      </c>
      <c r="F4" s="24" t="s">
        <v>264</v>
      </c>
      <c r="G4" s="39"/>
    </row>
    <row r="5" spans="2:7" ht="20.25" customHeight="1" x14ac:dyDescent="0.25">
      <c r="B5" s="2" t="s">
        <v>51</v>
      </c>
      <c r="C5" s="82">
        <v>133654</v>
      </c>
      <c r="D5" s="82" t="s">
        <v>276</v>
      </c>
      <c r="E5" s="82">
        <v>-3200</v>
      </c>
      <c r="F5" s="82">
        <v>130454</v>
      </c>
      <c r="G5" s="94">
        <v>2048</v>
      </c>
    </row>
    <row r="6" spans="2:7" x14ac:dyDescent="0.25">
      <c r="B6" s="2" t="s">
        <v>52</v>
      </c>
      <c r="C6" s="93">
        <v>75300</v>
      </c>
      <c r="D6" s="82" t="s">
        <v>276</v>
      </c>
      <c r="E6" s="93">
        <v>-2500</v>
      </c>
      <c r="F6" s="93">
        <v>72800</v>
      </c>
      <c r="G6" s="95">
        <v>2037</v>
      </c>
    </row>
    <row r="7" spans="2:7" ht="18.75" customHeight="1" x14ac:dyDescent="0.25">
      <c r="B7" s="3" t="s">
        <v>53</v>
      </c>
      <c r="C7" s="92">
        <v>64525</v>
      </c>
      <c r="D7" s="92">
        <v>85271</v>
      </c>
      <c r="E7" s="99" t="s">
        <v>276</v>
      </c>
      <c r="F7" s="92">
        <v>149796</v>
      </c>
      <c r="G7" s="96">
        <v>2047</v>
      </c>
    </row>
    <row r="8" spans="2:7" ht="25.5" customHeight="1" thickBot="1" x14ac:dyDescent="0.3">
      <c r="B8" s="67" t="s">
        <v>194</v>
      </c>
      <c r="C8" s="68">
        <f>SUM(C5:C7)</f>
        <v>273479</v>
      </c>
      <c r="D8" s="69">
        <f>SUM(D5:D7)</f>
        <v>85271</v>
      </c>
      <c r="E8" s="68">
        <f>SUM(E5:E7)</f>
        <v>-5700</v>
      </c>
      <c r="F8" s="68">
        <f>SUM(F5:F7)</f>
        <v>353050</v>
      </c>
      <c r="G8" s="57"/>
    </row>
    <row r="18" spans="3:3" x14ac:dyDescent="0.25">
      <c r="C18" s="2"/>
    </row>
  </sheetData>
  <mergeCells count="1">
    <mergeCell ref="B2: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54"/>
  <sheetViews>
    <sheetView workbookViewId="0"/>
  </sheetViews>
  <sheetFormatPr defaultRowHeight="15" x14ac:dyDescent="0.25"/>
  <cols>
    <col min="2" max="2" width="69.28515625" customWidth="1"/>
    <col min="3" max="3" width="15.85546875" customWidth="1"/>
    <col min="4" max="4" width="11.5703125" customWidth="1"/>
  </cols>
  <sheetData>
    <row r="2" spans="2:4" ht="15.75" thickBot="1" x14ac:dyDescent="0.3">
      <c r="B2" s="185" t="s">
        <v>13</v>
      </c>
      <c r="C2" s="185"/>
      <c r="D2" s="185"/>
    </row>
    <row r="3" spans="2:4" ht="24" customHeight="1" x14ac:dyDescent="0.25">
      <c r="B3" s="186" t="s">
        <v>522</v>
      </c>
      <c r="C3" s="194"/>
      <c r="D3" s="187" t="s">
        <v>343</v>
      </c>
    </row>
    <row r="4" spans="2:4" ht="18.75" customHeight="1" x14ac:dyDescent="0.25">
      <c r="B4" s="7"/>
      <c r="C4" s="22"/>
      <c r="D4" s="114"/>
    </row>
    <row r="5" spans="2:4" ht="60" x14ac:dyDescent="0.25">
      <c r="C5" s="163" t="s">
        <v>494</v>
      </c>
      <c r="D5" s="160" t="s">
        <v>544</v>
      </c>
    </row>
    <row r="6" spans="2:4" x14ac:dyDescent="0.25">
      <c r="C6" s="39" t="s">
        <v>36</v>
      </c>
      <c r="D6" s="39" t="s">
        <v>36</v>
      </c>
    </row>
    <row r="7" spans="2:4" ht="30" x14ac:dyDescent="0.25">
      <c r="B7" s="7" t="s">
        <v>307</v>
      </c>
    </row>
    <row r="8" spans="2:4" x14ac:dyDescent="0.25">
      <c r="B8" s="2" t="s">
        <v>545</v>
      </c>
      <c r="C8" s="25">
        <v>106074</v>
      </c>
      <c r="D8" s="25">
        <v>58788</v>
      </c>
    </row>
    <row r="9" spans="2:4" x14ac:dyDescent="0.25">
      <c r="B9" s="2" t="s">
        <v>308</v>
      </c>
      <c r="C9" s="25"/>
      <c r="D9" s="25"/>
    </row>
    <row r="10" spans="2:4" x14ac:dyDescent="0.25">
      <c r="B10" s="9" t="s">
        <v>160</v>
      </c>
      <c r="C10" s="25">
        <v>3134</v>
      </c>
      <c r="D10" s="25">
        <v>7698</v>
      </c>
    </row>
    <row r="11" spans="2:4" x14ac:dyDescent="0.25">
      <c r="B11" s="9" t="s">
        <v>547</v>
      </c>
      <c r="C11" s="25">
        <v>6315</v>
      </c>
      <c r="D11" s="25">
        <v>4415</v>
      </c>
    </row>
    <row r="12" spans="2:4" x14ac:dyDescent="0.25">
      <c r="B12" s="9" t="s">
        <v>548</v>
      </c>
      <c r="C12" s="25">
        <v>165599</v>
      </c>
      <c r="D12" s="25">
        <v>165839</v>
      </c>
    </row>
    <row r="13" spans="2:4" x14ac:dyDescent="0.25">
      <c r="B13" s="9" t="s">
        <v>552</v>
      </c>
      <c r="C13" s="25">
        <v>3792</v>
      </c>
      <c r="D13" s="25">
        <v>0</v>
      </c>
    </row>
    <row r="14" spans="2:4" x14ac:dyDescent="0.25">
      <c r="B14" t="s">
        <v>549</v>
      </c>
      <c r="C14" s="106">
        <v>9443</v>
      </c>
      <c r="D14" s="106">
        <v>10862</v>
      </c>
    </row>
    <row r="15" spans="2:4" ht="15.75" thickBot="1" x14ac:dyDescent="0.3">
      <c r="B15" s="58" t="s">
        <v>550</v>
      </c>
      <c r="C15" s="65">
        <v>3531</v>
      </c>
      <c r="D15" s="65">
        <v>3157</v>
      </c>
    </row>
    <row r="16" spans="2:4" x14ac:dyDescent="0.25">
      <c r="C16" s="25">
        <f>SUM(C8:C15)</f>
        <v>297888</v>
      </c>
      <c r="D16" s="25">
        <f>SUM(D8:D15)</f>
        <v>250759</v>
      </c>
    </row>
    <row r="17" spans="2:6" x14ac:dyDescent="0.25">
      <c r="C17" s="25"/>
      <c r="D17" s="25"/>
    </row>
    <row r="18" spans="2:6" x14ac:dyDescent="0.25">
      <c r="B18" s="2" t="s">
        <v>230</v>
      </c>
      <c r="C18" s="25"/>
      <c r="D18" s="25"/>
    </row>
    <row r="19" spans="2:6" x14ac:dyDescent="0.25">
      <c r="B19" s="9" t="s">
        <v>14</v>
      </c>
      <c r="C19" s="25">
        <v>-118776</v>
      </c>
      <c r="D19" s="25">
        <v>-29934</v>
      </c>
    </row>
    <row r="20" spans="2:6" x14ac:dyDescent="0.25">
      <c r="B20" s="9" t="s">
        <v>15</v>
      </c>
      <c r="C20" s="25">
        <v>-11673</v>
      </c>
      <c r="D20" s="25">
        <v>-11648</v>
      </c>
    </row>
    <row r="21" spans="2:6" x14ac:dyDescent="0.25">
      <c r="B21" s="9" t="s">
        <v>16</v>
      </c>
      <c r="C21" s="25">
        <v>-12325</v>
      </c>
      <c r="D21" s="25">
        <v>2232</v>
      </c>
    </row>
    <row r="22" spans="2:6" x14ac:dyDescent="0.25">
      <c r="B22" s="9" t="s">
        <v>17</v>
      </c>
      <c r="C22" s="25">
        <v>36115</v>
      </c>
      <c r="D22" s="25">
        <v>17108</v>
      </c>
    </row>
    <row r="23" spans="2:6" ht="19.5" customHeight="1" x14ac:dyDescent="0.25">
      <c r="B23" s="9" t="s">
        <v>551</v>
      </c>
      <c r="C23" s="25">
        <v>-21921</v>
      </c>
      <c r="D23" s="25">
        <v>21544</v>
      </c>
    </row>
    <row r="24" spans="2:6" ht="20.25" customHeight="1" x14ac:dyDescent="0.25">
      <c r="B24" s="9" t="s">
        <v>740</v>
      </c>
      <c r="C24" s="25">
        <v>21495</v>
      </c>
      <c r="D24" s="25">
        <v>0</v>
      </c>
      <c r="F24" s="280"/>
    </row>
    <row r="25" spans="2:6" x14ac:dyDescent="0.25">
      <c r="B25" s="9" t="s">
        <v>18</v>
      </c>
      <c r="C25" s="25">
        <v>9014</v>
      </c>
      <c r="D25" s="25">
        <v>95631</v>
      </c>
    </row>
    <row r="26" spans="2:6" x14ac:dyDescent="0.25">
      <c r="B26" s="9" t="s">
        <v>306</v>
      </c>
      <c r="C26" s="25">
        <v>-2617</v>
      </c>
      <c r="D26" s="25">
        <v>-650</v>
      </c>
    </row>
    <row r="27" spans="2:6" ht="20.25" customHeight="1" x14ac:dyDescent="0.25">
      <c r="B27" s="9" t="s">
        <v>19</v>
      </c>
      <c r="C27" s="25">
        <v>-1878</v>
      </c>
      <c r="D27" s="25">
        <v>-4354</v>
      </c>
    </row>
    <row r="28" spans="2:6" x14ac:dyDescent="0.25">
      <c r="B28" s="9" t="s">
        <v>20</v>
      </c>
      <c r="C28" s="25">
        <v>-1375</v>
      </c>
      <c r="D28" s="25">
        <v>-1984</v>
      </c>
    </row>
    <row r="29" spans="2:6" ht="15.75" thickBot="1" x14ac:dyDescent="0.3">
      <c r="B29" s="198" t="s">
        <v>12</v>
      </c>
      <c r="C29" s="65">
        <v>-4288</v>
      </c>
      <c r="D29" s="65">
        <v>-3151</v>
      </c>
    </row>
    <row r="30" spans="2:6" ht="18.75" customHeight="1" thickBot="1" x14ac:dyDescent="0.3">
      <c r="B30" s="195" t="s">
        <v>309</v>
      </c>
      <c r="C30" s="159">
        <f>SUM(C16:C29)</f>
        <v>189659</v>
      </c>
      <c r="D30" s="159">
        <f>SUM(D16:D29)</f>
        <v>335553</v>
      </c>
    </row>
    <row r="31" spans="2:6" x14ac:dyDescent="0.25">
      <c r="C31" s="25"/>
      <c r="D31" s="25"/>
    </row>
    <row r="32" spans="2:6" x14ac:dyDescent="0.25">
      <c r="B32" s="1" t="s">
        <v>239</v>
      </c>
      <c r="C32" s="25"/>
      <c r="D32" s="25"/>
    </row>
    <row r="33" spans="2:4" x14ac:dyDescent="0.25">
      <c r="B33" t="s">
        <v>231</v>
      </c>
      <c r="C33" s="25">
        <v>18049</v>
      </c>
      <c r="D33" s="25">
        <v>27106</v>
      </c>
    </row>
    <row r="34" spans="2:4" x14ac:dyDescent="0.25">
      <c r="B34" t="s">
        <v>232</v>
      </c>
      <c r="C34" s="25">
        <v>-63639</v>
      </c>
      <c r="D34" s="25">
        <v>-36470</v>
      </c>
    </row>
    <row r="35" spans="2:4" x14ac:dyDescent="0.25">
      <c r="B35" t="s">
        <v>233</v>
      </c>
      <c r="C35" s="25">
        <v>8269</v>
      </c>
      <c r="D35" s="25">
        <v>17024</v>
      </c>
    </row>
    <row r="36" spans="2:4" x14ac:dyDescent="0.25">
      <c r="B36" t="s">
        <v>234</v>
      </c>
      <c r="C36" s="25">
        <v>-9600</v>
      </c>
      <c r="D36" s="25">
        <v>-10874</v>
      </c>
    </row>
    <row r="37" spans="2:4" x14ac:dyDescent="0.25">
      <c r="B37" t="s">
        <v>235</v>
      </c>
      <c r="C37" s="106">
        <v>0</v>
      </c>
      <c r="D37" s="106">
        <v>-34519</v>
      </c>
    </row>
    <row r="38" spans="2:4" ht="15.75" thickBot="1" x14ac:dyDescent="0.3">
      <c r="B38" s="58" t="s">
        <v>310</v>
      </c>
      <c r="C38" s="65">
        <v>500</v>
      </c>
      <c r="D38" s="65">
        <v>112118</v>
      </c>
    </row>
    <row r="39" spans="2:4" ht="19.5" customHeight="1" thickBot="1" x14ac:dyDescent="0.3">
      <c r="B39" s="195" t="s">
        <v>311</v>
      </c>
      <c r="C39" s="199">
        <f>SUM(C33:C38)</f>
        <v>-46421</v>
      </c>
      <c r="D39" s="199">
        <f>SUM(D33:D38)</f>
        <v>74385</v>
      </c>
    </row>
    <row r="40" spans="2:4" x14ac:dyDescent="0.25">
      <c r="C40" s="25"/>
      <c r="D40" s="25"/>
    </row>
    <row r="41" spans="2:4" x14ac:dyDescent="0.25">
      <c r="B41" s="1" t="s">
        <v>238</v>
      </c>
      <c r="C41" s="25"/>
      <c r="D41" s="25"/>
    </row>
    <row r="42" spans="2:4" x14ac:dyDescent="0.25">
      <c r="B42" t="s">
        <v>236</v>
      </c>
      <c r="C42" s="25">
        <v>-308854</v>
      </c>
      <c r="D42" s="25">
        <v>-213934</v>
      </c>
    </row>
    <row r="43" spans="2:4" ht="15.75" thickBot="1" x14ac:dyDescent="0.3">
      <c r="B43" s="64" t="s">
        <v>237</v>
      </c>
      <c r="C43" s="65">
        <v>146</v>
      </c>
      <c r="D43" s="65">
        <v>544</v>
      </c>
    </row>
    <row r="44" spans="2:4" ht="21" customHeight="1" thickBot="1" x14ac:dyDescent="0.3">
      <c r="B44" s="195" t="s">
        <v>312</v>
      </c>
      <c r="C44" s="159">
        <f>SUM(C42:C43)</f>
        <v>-308708</v>
      </c>
      <c r="D44" s="159">
        <f>SUM(D42:D43)</f>
        <v>-213390</v>
      </c>
    </row>
    <row r="45" spans="2:4" x14ac:dyDescent="0.25">
      <c r="C45" s="25"/>
      <c r="D45" s="25"/>
    </row>
    <row r="46" spans="2:4" x14ac:dyDescent="0.25">
      <c r="B46" s="1" t="s">
        <v>21</v>
      </c>
      <c r="C46" s="25"/>
      <c r="D46" s="25"/>
    </row>
    <row r="47" spans="2:4" x14ac:dyDescent="0.25">
      <c r="B47" t="s">
        <v>240</v>
      </c>
      <c r="C47" s="25">
        <v>120884</v>
      </c>
      <c r="D47" s="25">
        <v>41049</v>
      </c>
    </row>
    <row r="48" spans="2:4" x14ac:dyDescent="0.25">
      <c r="B48" t="s">
        <v>241</v>
      </c>
      <c r="C48" s="25">
        <v>-405</v>
      </c>
      <c r="D48" s="25">
        <v>-405</v>
      </c>
    </row>
    <row r="49" spans="2:4" x14ac:dyDescent="0.25">
      <c r="B49" s="2" t="s">
        <v>242</v>
      </c>
      <c r="C49" s="106">
        <v>-8492</v>
      </c>
      <c r="D49" s="106">
        <v>-18522</v>
      </c>
    </row>
    <row r="50" spans="2:4" ht="17.25" customHeight="1" thickBot="1" x14ac:dyDescent="0.3">
      <c r="B50" s="64" t="s">
        <v>243</v>
      </c>
      <c r="C50" s="65">
        <v>-36088</v>
      </c>
      <c r="D50" s="65">
        <v>-118474</v>
      </c>
    </row>
    <row r="51" spans="2:4" ht="20.25" customHeight="1" thickBot="1" x14ac:dyDescent="0.3">
      <c r="B51" s="195" t="s">
        <v>313</v>
      </c>
      <c r="C51" s="159">
        <f>SUM(C47:C50)</f>
        <v>75899</v>
      </c>
      <c r="D51" s="159">
        <f>SUM(D47:D50)</f>
        <v>-96352</v>
      </c>
    </row>
    <row r="52" spans="2:4" ht="20.25" customHeight="1" thickBot="1" x14ac:dyDescent="0.3">
      <c r="B52" s="195" t="s">
        <v>314</v>
      </c>
      <c r="C52" s="199">
        <f>C30+C39+C44+C51</f>
        <v>-89571</v>
      </c>
      <c r="D52" s="199">
        <v>100196</v>
      </c>
    </row>
    <row r="53" spans="2:4" ht="22.5" customHeight="1" thickBot="1" x14ac:dyDescent="0.3">
      <c r="B53" s="195" t="s">
        <v>315</v>
      </c>
      <c r="C53" s="159">
        <v>216016</v>
      </c>
      <c r="D53" s="159">
        <v>115820</v>
      </c>
    </row>
    <row r="54" spans="2:4" ht="25.5" customHeight="1" thickBot="1" x14ac:dyDescent="0.3">
      <c r="B54" s="57" t="s">
        <v>316</v>
      </c>
      <c r="C54" s="68">
        <f>C53+C52</f>
        <v>126445</v>
      </c>
      <c r="D54" s="68">
        <v>216016</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2:F8"/>
  <sheetViews>
    <sheetView workbookViewId="0">
      <selection activeCell="M22" sqref="M22"/>
    </sheetView>
  </sheetViews>
  <sheetFormatPr defaultRowHeight="15" x14ac:dyDescent="0.25"/>
  <cols>
    <col min="2" max="3" width="25.5703125" customWidth="1"/>
    <col min="4" max="4" width="13.42578125" customWidth="1"/>
    <col min="5" max="5" width="17" customWidth="1"/>
    <col min="6" max="6" width="9.5703125" customWidth="1"/>
  </cols>
  <sheetData>
    <row r="2" spans="2:6" x14ac:dyDescent="0.25">
      <c r="B2" s="1" t="s">
        <v>137</v>
      </c>
    </row>
    <row r="5" spans="2:6" ht="35.25" customHeight="1" x14ac:dyDescent="0.25">
      <c r="C5" s="24" t="s">
        <v>54</v>
      </c>
      <c r="D5" s="39" t="s">
        <v>55</v>
      </c>
      <c r="E5" s="39" t="s">
        <v>56</v>
      </c>
      <c r="F5" s="39" t="s">
        <v>195</v>
      </c>
    </row>
    <row r="6" spans="2:6" ht="30" x14ac:dyDescent="0.25">
      <c r="B6" s="2" t="s">
        <v>51</v>
      </c>
      <c r="C6" s="84" t="s">
        <v>138</v>
      </c>
      <c r="D6" s="83" t="s">
        <v>290</v>
      </c>
      <c r="E6" s="83" t="s">
        <v>293</v>
      </c>
      <c r="F6" s="54">
        <v>5.3600000000000002E-2</v>
      </c>
    </row>
    <row r="7" spans="2:6" ht="30" x14ac:dyDescent="0.25">
      <c r="B7" s="2" t="s">
        <v>52</v>
      </c>
      <c r="C7" s="84" t="s">
        <v>196</v>
      </c>
      <c r="D7" s="83" t="s">
        <v>291</v>
      </c>
      <c r="E7" s="83" t="s">
        <v>294</v>
      </c>
      <c r="F7" s="54">
        <v>6.5199999999999994E-2</v>
      </c>
    </row>
    <row r="8" spans="2:6" ht="22.5" customHeight="1" x14ac:dyDescent="0.25">
      <c r="B8" s="2" t="s">
        <v>53</v>
      </c>
      <c r="C8" s="84" t="s">
        <v>61</v>
      </c>
      <c r="D8" s="83" t="s">
        <v>292</v>
      </c>
      <c r="E8" s="83" t="s">
        <v>295</v>
      </c>
      <c r="F8" s="54">
        <v>6.5299999999999997E-2</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F11"/>
  <sheetViews>
    <sheetView workbookViewId="0">
      <selection activeCell="M22" sqref="M22"/>
    </sheetView>
  </sheetViews>
  <sheetFormatPr defaultRowHeight="15" x14ac:dyDescent="0.25"/>
  <cols>
    <col min="1" max="1" width="9.140625" customWidth="1"/>
    <col min="2" max="2" width="40.42578125" customWidth="1"/>
    <col min="3" max="3" width="24.5703125" customWidth="1"/>
    <col min="4" max="4" width="9.140625" customWidth="1"/>
  </cols>
  <sheetData>
    <row r="2" spans="2:6" ht="43.5" customHeight="1" x14ac:dyDescent="0.25">
      <c r="B2" s="279" t="s">
        <v>261</v>
      </c>
      <c r="C2" s="279"/>
      <c r="D2" s="279"/>
      <c r="E2" s="279"/>
      <c r="F2" s="279"/>
    </row>
    <row r="3" spans="2:6" ht="26.25" customHeight="1" x14ac:dyDescent="0.25">
      <c r="B3" s="104"/>
      <c r="C3" s="104"/>
      <c r="D3" s="104"/>
      <c r="E3" s="104"/>
      <c r="F3" s="104"/>
    </row>
    <row r="4" spans="2:6" x14ac:dyDescent="0.25">
      <c r="D4" s="1" t="s">
        <v>265</v>
      </c>
    </row>
    <row r="5" spans="2:6" ht="17.25" customHeight="1" x14ac:dyDescent="0.25">
      <c r="C5" s="70">
        <v>2022</v>
      </c>
      <c r="D5" s="25">
        <v>96589</v>
      </c>
    </row>
    <row r="6" spans="2:6" x14ac:dyDescent="0.25">
      <c r="C6" s="49">
        <v>2023</v>
      </c>
      <c r="D6" s="25">
        <v>6861</v>
      </c>
    </row>
    <row r="7" spans="2:6" x14ac:dyDescent="0.25">
      <c r="C7" s="49">
        <v>2024</v>
      </c>
      <c r="D7" s="25">
        <v>7200</v>
      </c>
    </row>
    <row r="8" spans="2:6" x14ac:dyDescent="0.25">
      <c r="C8" s="49">
        <v>2025</v>
      </c>
      <c r="D8" s="25">
        <v>7100</v>
      </c>
    </row>
    <row r="9" spans="2:6" x14ac:dyDescent="0.25">
      <c r="C9" s="49">
        <v>2026</v>
      </c>
      <c r="D9" s="25">
        <v>7061</v>
      </c>
    </row>
    <row r="10" spans="2:6" ht="18" customHeight="1" x14ac:dyDescent="0.25">
      <c r="C10" s="2" t="s">
        <v>47</v>
      </c>
      <c r="D10" s="26">
        <v>228239</v>
      </c>
    </row>
    <row r="11" spans="2:6" ht="15.75" thickBot="1" x14ac:dyDescent="0.3">
      <c r="D11" s="62">
        <f>SUM(D5:D10)</f>
        <v>353050</v>
      </c>
    </row>
  </sheetData>
  <mergeCells count="1">
    <mergeCell ref="B2:F2"/>
  </mergeCell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J9"/>
  <sheetViews>
    <sheetView workbookViewId="0">
      <selection activeCell="M22" sqref="M22"/>
    </sheetView>
  </sheetViews>
  <sheetFormatPr defaultRowHeight="15" x14ac:dyDescent="0.25"/>
  <cols>
    <col min="2" max="2" width="19.7109375" customWidth="1"/>
    <col min="3" max="3" width="10.7109375" customWidth="1"/>
    <col min="4" max="4" width="7.7109375" customWidth="1"/>
    <col min="5" max="5" width="9.5703125" customWidth="1"/>
    <col min="6" max="6" width="9" customWidth="1"/>
    <col min="7" max="7" width="9.28515625" customWidth="1"/>
    <col min="8" max="8" width="8.5703125" customWidth="1"/>
    <col min="9" max="9" width="8.85546875" customWidth="1"/>
    <col min="10" max="10" width="9.5703125" customWidth="1"/>
  </cols>
  <sheetData>
    <row r="2" spans="2:10" ht="16.5" x14ac:dyDescent="0.25">
      <c r="B2" s="21"/>
    </row>
    <row r="3" spans="2:10" ht="69.75" customHeight="1" x14ac:dyDescent="0.25">
      <c r="B3" s="279" t="s">
        <v>139</v>
      </c>
      <c r="C3" s="279"/>
      <c r="D3" s="279"/>
      <c r="E3" s="279"/>
      <c r="F3" s="279"/>
      <c r="G3" s="279"/>
    </row>
    <row r="5" spans="2:10" ht="30" x14ac:dyDescent="0.25">
      <c r="C5" s="24" t="s">
        <v>96</v>
      </c>
      <c r="D5" s="39" t="s">
        <v>200</v>
      </c>
      <c r="E5" s="39" t="s">
        <v>201</v>
      </c>
      <c r="F5" s="39" t="s">
        <v>202</v>
      </c>
      <c r="G5" s="39" t="s">
        <v>203</v>
      </c>
      <c r="H5" s="39" t="s">
        <v>204</v>
      </c>
      <c r="I5" s="39" t="s">
        <v>205</v>
      </c>
      <c r="J5" s="39" t="s">
        <v>206</v>
      </c>
    </row>
    <row r="6" spans="2:10" x14ac:dyDescent="0.25">
      <c r="C6" s="1"/>
      <c r="D6" s="24" t="s">
        <v>199</v>
      </c>
      <c r="E6" s="24" t="s">
        <v>36</v>
      </c>
      <c r="F6" s="24" t="s">
        <v>36</v>
      </c>
      <c r="G6" s="24" t="s">
        <v>36</v>
      </c>
      <c r="H6" s="24" t="s">
        <v>36</v>
      </c>
      <c r="I6" s="24" t="s">
        <v>36</v>
      </c>
      <c r="J6" s="24" t="s">
        <v>36</v>
      </c>
    </row>
    <row r="7" spans="2:10" ht="30" x14ac:dyDescent="0.25">
      <c r="B7" s="2" t="s">
        <v>102</v>
      </c>
      <c r="C7" s="49">
        <v>2049</v>
      </c>
      <c r="D7" s="85">
        <v>11973</v>
      </c>
      <c r="E7" s="85">
        <v>15394</v>
      </c>
      <c r="F7" s="85">
        <v>16624</v>
      </c>
      <c r="G7" s="85">
        <v>17548</v>
      </c>
      <c r="H7" s="85">
        <v>18265</v>
      </c>
      <c r="I7" s="85">
        <v>455522</v>
      </c>
      <c r="J7" s="85">
        <f>SUM(D7:I7)</f>
        <v>535326</v>
      </c>
    </row>
    <row r="8" spans="2:10" ht="35.25" customHeight="1" x14ac:dyDescent="0.25">
      <c r="B8" s="33" t="s">
        <v>198</v>
      </c>
      <c r="C8" s="79">
        <v>2024</v>
      </c>
      <c r="D8" s="87">
        <v>59578</v>
      </c>
      <c r="E8" s="87">
        <v>202</v>
      </c>
      <c r="F8" s="87">
        <v>202</v>
      </c>
      <c r="G8" s="87" t="s">
        <v>270</v>
      </c>
      <c r="H8" s="87" t="s">
        <v>270</v>
      </c>
      <c r="I8" s="87" t="s">
        <v>270</v>
      </c>
      <c r="J8" s="87">
        <f>SUM(D8:I8)</f>
        <v>59982</v>
      </c>
    </row>
    <row r="9" spans="2:10" ht="30.75" thickBot="1" x14ac:dyDescent="0.3">
      <c r="B9" s="64" t="s">
        <v>197</v>
      </c>
      <c r="C9" s="58"/>
      <c r="D9" s="86">
        <f>SUM(D7:D8)</f>
        <v>71551</v>
      </c>
      <c r="E9" s="86">
        <f t="shared" ref="E9:J9" si="0">SUM(E7:E8)</f>
        <v>15596</v>
      </c>
      <c r="F9" s="86">
        <f t="shared" si="0"/>
        <v>16826</v>
      </c>
      <c r="G9" s="86">
        <f>SUM(G7:G8)</f>
        <v>17548</v>
      </c>
      <c r="H9" s="86">
        <f t="shared" si="0"/>
        <v>18265</v>
      </c>
      <c r="I9" s="86">
        <f t="shared" si="0"/>
        <v>455522</v>
      </c>
      <c r="J9" s="86">
        <f t="shared" si="0"/>
        <v>595308</v>
      </c>
    </row>
  </sheetData>
  <mergeCells count="1">
    <mergeCell ref="B3:G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7433B-D171-4D12-92C7-C46704321FEF}">
  <dimension ref="B2:H43"/>
  <sheetViews>
    <sheetView workbookViewId="0">
      <selection activeCell="M32" sqref="M32"/>
    </sheetView>
  </sheetViews>
  <sheetFormatPr defaultRowHeight="15" x14ac:dyDescent="0.25"/>
  <cols>
    <col min="2" max="2" width="50.7109375" customWidth="1"/>
    <col min="3" max="6" width="12.7109375" customWidth="1"/>
    <col min="7" max="7" width="14.5703125" customWidth="1"/>
  </cols>
  <sheetData>
    <row r="2" spans="2:8" ht="15.75" thickBot="1" x14ac:dyDescent="0.3">
      <c r="B2" s="185" t="s">
        <v>22</v>
      </c>
      <c r="C2" s="57"/>
      <c r="D2" s="57"/>
      <c r="E2" s="57"/>
      <c r="F2" s="57"/>
    </row>
    <row r="3" spans="2:8" ht="24.75" customHeight="1" x14ac:dyDescent="0.25">
      <c r="B3" s="186" t="s">
        <v>553</v>
      </c>
      <c r="C3" s="4"/>
      <c r="D3" s="26"/>
      <c r="E3" s="108"/>
      <c r="F3" s="187" t="s">
        <v>702</v>
      </c>
    </row>
    <row r="4" spans="2:8" x14ac:dyDescent="0.25">
      <c r="B4" s="192"/>
    </row>
    <row r="5" spans="2:8" x14ac:dyDescent="0.25">
      <c r="B5" s="1" t="s">
        <v>699</v>
      </c>
    </row>
    <row r="6" spans="2:8" x14ac:dyDescent="0.25">
      <c r="B6" s="1"/>
    </row>
    <row r="7" spans="2:8" x14ac:dyDescent="0.25">
      <c r="B7" s="1" t="s">
        <v>700</v>
      </c>
    </row>
    <row r="8" spans="2:8" ht="60" x14ac:dyDescent="0.25">
      <c r="B8" s="47"/>
      <c r="C8" s="109" t="s">
        <v>717</v>
      </c>
      <c r="D8" s="109" t="s">
        <v>721</v>
      </c>
      <c r="E8" s="109" t="s">
        <v>722</v>
      </c>
      <c r="F8" s="109" t="s">
        <v>720</v>
      </c>
      <c r="H8" s="280"/>
    </row>
    <row r="9" spans="2:8" x14ac:dyDescent="0.25">
      <c r="B9" s="47"/>
      <c r="C9" s="39" t="s">
        <v>36</v>
      </c>
      <c r="D9" s="39" t="s">
        <v>36</v>
      </c>
      <c r="E9" s="39" t="s">
        <v>36</v>
      </c>
      <c r="F9" s="39" t="s">
        <v>36</v>
      </c>
    </row>
    <row r="10" spans="2:8" x14ac:dyDescent="0.25">
      <c r="B10" s="47" t="s">
        <v>4</v>
      </c>
      <c r="C10" s="39"/>
      <c r="D10" s="39"/>
      <c r="E10" s="39"/>
      <c r="F10" s="39"/>
    </row>
    <row r="11" spans="2:8" x14ac:dyDescent="0.25">
      <c r="B11" t="s">
        <v>434</v>
      </c>
      <c r="C11" s="28">
        <v>1519233</v>
      </c>
      <c r="D11" s="28">
        <v>0</v>
      </c>
      <c r="E11" s="28">
        <v>0</v>
      </c>
      <c r="F11" s="28">
        <f>SUM(C11:E11)</f>
        <v>1519233</v>
      </c>
    </row>
    <row r="12" spans="2:8" ht="15.75" thickBot="1" x14ac:dyDescent="0.3">
      <c r="B12" s="58" t="s">
        <v>741</v>
      </c>
      <c r="C12" s="137">
        <v>444116</v>
      </c>
      <c r="D12" s="137">
        <v>116348</v>
      </c>
      <c r="E12" s="137">
        <v>0</v>
      </c>
      <c r="F12" s="137">
        <f>SUM(C12:E12)</f>
        <v>560464</v>
      </c>
      <c r="H12" s="280"/>
    </row>
    <row r="13" spans="2:8" ht="18.75" customHeight="1" thickBot="1" x14ac:dyDescent="0.3">
      <c r="B13" s="195"/>
      <c r="C13" s="159">
        <f>SUM(C11:C12)</f>
        <v>1963349</v>
      </c>
      <c r="D13" s="159">
        <f t="shared" ref="D13:E13" si="0">SUM(D11:D12)</f>
        <v>116348</v>
      </c>
      <c r="E13" s="159">
        <f t="shared" si="0"/>
        <v>0</v>
      </c>
      <c r="F13" s="159">
        <f>SUM(F11:F12)</f>
        <v>2079697</v>
      </c>
    </row>
    <row r="14" spans="2:8" ht="18.75" customHeight="1" x14ac:dyDescent="0.25">
      <c r="B14" s="1"/>
      <c r="C14" s="113"/>
      <c r="D14" s="113"/>
      <c r="E14" s="113"/>
      <c r="F14" s="113"/>
    </row>
    <row r="15" spans="2:8" ht="18.75" customHeight="1" x14ac:dyDescent="0.25">
      <c r="B15" t="s">
        <v>5</v>
      </c>
      <c r="C15" s="113"/>
      <c r="D15" s="113"/>
      <c r="E15" s="113"/>
      <c r="F15" s="113"/>
    </row>
    <row r="16" spans="2:8" x14ac:dyDescent="0.25">
      <c r="B16" t="s">
        <v>436</v>
      </c>
      <c r="C16" s="28">
        <v>135725</v>
      </c>
      <c r="D16" s="284">
        <v>0</v>
      </c>
      <c r="E16" s="284">
        <v>0</v>
      </c>
      <c r="F16" s="28">
        <f>SUM(C16:E16)</f>
        <v>135725</v>
      </c>
      <c r="H16" s="280"/>
    </row>
    <row r="17" spans="2:8" x14ac:dyDescent="0.25">
      <c r="B17" s="2" t="s">
        <v>742</v>
      </c>
      <c r="C17" s="28">
        <v>171330</v>
      </c>
      <c r="D17" s="284">
        <v>0</v>
      </c>
      <c r="E17" s="28">
        <v>-23900</v>
      </c>
      <c r="F17" s="28">
        <f>SUM(C17:E17)</f>
        <v>147430</v>
      </c>
      <c r="H17" s="280"/>
    </row>
    <row r="18" spans="2:8" x14ac:dyDescent="0.25">
      <c r="B18" s="2" t="s">
        <v>437</v>
      </c>
      <c r="C18" s="28">
        <v>102623</v>
      </c>
      <c r="D18" s="28">
        <v>1102</v>
      </c>
      <c r="E18" s="284">
        <v>0</v>
      </c>
      <c r="F18" s="28">
        <f>SUM(C18:E18)</f>
        <v>103725</v>
      </c>
    </row>
    <row r="19" spans="2:8" x14ac:dyDescent="0.25">
      <c r="B19" s="2" t="s">
        <v>441</v>
      </c>
      <c r="C19" s="28">
        <v>610</v>
      </c>
      <c r="D19" s="284">
        <v>0</v>
      </c>
      <c r="E19" s="284">
        <v>0</v>
      </c>
      <c r="F19" s="28">
        <f>SUM(C19:E19)</f>
        <v>610</v>
      </c>
    </row>
    <row r="20" spans="2:8" x14ac:dyDescent="0.25">
      <c r="B20" s="2" t="s">
        <v>438</v>
      </c>
      <c r="C20" s="28">
        <v>21615</v>
      </c>
      <c r="D20" s="284">
        <v>0</v>
      </c>
      <c r="E20" s="284">
        <v>0</v>
      </c>
      <c r="F20" s="28">
        <f t="shared" ref="F20:F21" si="1">SUM(C20:E20)</f>
        <v>21615</v>
      </c>
    </row>
    <row r="21" spans="2:8" x14ac:dyDescent="0.25">
      <c r="B21" s="2" t="s">
        <v>439</v>
      </c>
      <c r="C21" s="98">
        <v>181840</v>
      </c>
      <c r="D21" s="284">
        <v>0</v>
      </c>
      <c r="E21" s="284">
        <v>0</v>
      </c>
      <c r="F21" s="98">
        <f t="shared" si="1"/>
        <v>181840</v>
      </c>
    </row>
    <row r="22" spans="2:8" ht="15.75" thickBot="1" x14ac:dyDescent="0.3">
      <c r="B22" s="64" t="s">
        <v>440</v>
      </c>
      <c r="C22" s="137">
        <v>31315</v>
      </c>
      <c r="D22" s="137">
        <v>11672</v>
      </c>
      <c r="E22" s="285">
        <v>0</v>
      </c>
      <c r="F22" s="137">
        <f>SUM(C22:E22)</f>
        <v>42987</v>
      </c>
    </row>
    <row r="23" spans="2:8" ht="29.25" customHeight="1" x14ac:dyDescent="0.25">
      <c r="B23" s="2"/>
      <c r="C23" s="135">
        <f>SUM(C16:C22)</f>
        <v>645058</v>
      </c>
      <c r="D23" s="135">
        <f t="shared" ref="D23:F23" si="2">SUM(D16:D22)</f>
        <v>12774</v>
      </c>
      <c r="E23" s="135">
        <f t="shared" si="2"/>
        <v>-23900</v>
      </c>
      <c r="F23" s="135">
        <f t="shared" si="2"/>
        <v>633932</v>
      </c>
    </row>
    <row r="24" spans="2:8" ht="12.75" customHeight="1" x14ac:dyDescent="0.25">
      <c r="B24" s="2"/>
      <c r="C24" s="135"/>
      <c r="D24" s="135"/>
      <c r="E24" s="135"/>
      <c r="F24" s="135"/>
    </row>
    <row r="25" spans="2:8" ht="15.75" thickBot="1" x14ac:dyDescent="0.3">
      <c r="B25" s="64" t="s">
        <v>743</v>
      </c>
      <c r="C25" s="196">
        <v>3000</v>
      </c>
      <c r="D25" s="137">
        <v>0</v>
      </c>
      <c r="E25" s="137">
        <v>0</v>
      </c>
      <c r="F25" s="59">
        <v>3000</v>
      </c>
      <c r="H25" s="281"/>
    </row>
    <row r="26" spans="2:8" ht="21" customHeight="1" thickBot="1" x14ac:dyDescent="0.3">
      <c r="B26" s="158"/>
      <c r="C26" s="197">
        <f>C25+C23+C13</f>
        <v>2611407</v>
      </c>
      <c r="D26" s="197">
        <f t="shared" ref="D26:F26" si="3">D25+D23+D13</f>
        <v>129122</v>
      </c>
      <c r="E26" s="197">
        <f t="shared" si="3"/>
        <v>-23900</v>
      </c>
      <c r="F26" s="197">
        <f t="shared" si="3"/>
        <v>2716629</v>
      </c>
    </row>
    <row r="31" spans="2:8" x14ac:dyDescent="0.25">
      <c r="H31" t="s">
        <v>435</v>
      </c>
    </row>
    <row r="34" ht="18.75" customHeight="1" x14ac:dyDescent="0.25"/>
    <row r="40" customFormat="1" x14ac:dyDescent="0.25"/>
    <row r="41" customFormat="1" x14ac:dyDescent="0.25"/>
    <row r="42" customFormat="1" x14ac:dyDescent="0.25"/>
    <row r="43" customFormat="1" x14ac:dyDescent="0.25"/>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7DECA-E217-49AC-B0AA-52359A21BCBF}">
  <dimension ref="B2:O28"/>
  <sheetViews>
    <sheetView workbookViewId="0"/>
  </sheetViews>
  <sheetFormatPr defaultRowHeight="15" x14ac:dyDescent="0.25"/>
  <cols>
    <col min="2" max="2" width="59.5703125" customWidth="1"/>
    <col min="3" max="4" width="12.7109375" bestFit="1" customWidth="1"/>
    <col min="5" max="5" width="11.28515625" customWidth="1"/>
    <col min="6" max="6" width="11.42578125" customWidth="1"/>
    <col min="7" max="7" width="13.7109375" customWidth="1"/>
  </cols>
  <sheetData>
    <row r="2" spans="2:15" ht="15.75" thickBot="1" x14ac:dyDescent="0.3">
      <c r="B2" s="185" t="s">
        <v>22</v>
      </c>
      <c r="C2" s="57"/>
      <c r="D2" s="57"/>
      <c r="E2" s="57"/>
      <c r="F2" s="57"/>
      <c r="G2" s="58"/>
    </row>
    <row r="3" spans="2:15" ht="24.75" customHeight="1" x14ac:dyDescent="0.25">
      <c r="B3" s="186" t="s">
        <v>553</v>
      </c>
      <c r="C3" s="4"/>
      <c r="D3" s="26"/>
      <c r="E3" s="108"/>
      <c r="F3" s="108"/>
      <c r="G3" s="187" t="s">
        <v>702</v>
      </c>
    </row>
    <row r="5" spans="2:15" x14ac:dyDescent="0.25">
      <c r="B5" s="1" t="s">
        <v>701</v>
      </c>
    </row>
    <row r="6" spans="2:15" x14ac:dyDescent="0.25">
      <c r="B6" s="1"/>
    </row>
    <row r="7" spans="2:15" x14ac:dyDescent="0.25">
      <c r="B7" s="1" t="s">
        <v>554</v>
      </c>
    </row>
    <row r="9" spans="2:15" ht="60.75" customHeight="1" x14ac:dyDescent="0.25">
      <c r="B9" s="47"/>
      <c r="C9" s="39" t="s">
        <v>725</v>
      </c>
      <c r="D9" s="39" t="s">
        <v>721</v>
      </c>
      <c r="E9" s="39" t="s">
        <v>723</v>
      </c>
      <c r="F9" s="39" t="s">
        <v>454</v>
      </c>
      <c r="G9" s="39" t="s">
        <v>724</v>
      </c>
      <c r="I9" s="280"/>
      <c r="O9" t="s">
        <v>435</v>
      </c>
    </row>
    <row r="10" spans="2:15" x14ac:dyDescent="0.25">
      <c r="B10" s="47"/>
      <c r="C10" s="24" t="s">
        <v>36</v>
      </c>
      <c r="D10" s="24" t="s">
        <v>36</v>
      </c>
      <c r="E10" s="24" t="s">
        <v>36</v>
      </c>
      <c r="F10" s="24" t="s">
        <v>36</v>
      </c>
      <c r="G10" s="24" t="s">
        <v>36</v>
      </c>
      <c r="I10" s="283"/>
    </row>
    <row r="11" spans="2:15" x14ac:dyDescent="0.25">
      <c r="B11" s="47"/>
      <c r="C11" s="39"/>
      <c r="D11" s="39"/>
      <c r="E11" s="39"/>
      <c r="F11" s="39"/>
      <c r="G11" s="39"/>
      <c r="I11" s="283"/>
    </row>
    <row r="12" spans="2:15" x14ac:dyDescent="0.25">
      <c r="B12" s="47" t="s">
        <v>8</v>
      </c>
      <c r="C12" s="39"/>
      <c r="D12" s="39"/>
      <c r="E12" s="39"/>
      <c r="F12" s="39"/>
      <c r="G12" s="39"/>
    </row>
    <row r="13" spans="2:15" ht="18.75" customHeight="1" x14ac:dyDescent="0.25">
      <c r="B13" t="s">
        <v>442</v>
      </c>
      <c r="C13" s="28">
        <v>175662</v>
      </c>
      <c r="D13" s="125">
        <v>9609</v>
      </c>
      <c r="E13" s="125">
        <v>0</v>
      </c>
      <c r="F13" s="125">
        <v>0</v>
      </c>
      <c r="G13" s="23">
        <f>SUM(C13:F13)</f>
        <v>185271</v>
      </c>
    </row>
    <row r="14" spans="2:15" x14ac:dyDescent="0.25">
      <c r="B14" t="s">
        <v>443</v>
      </c>
      <c r="C14" s="28">
        <v>468460</v>
      </c>
      <c r="D14" s="28">
        <v>10499</v>
      </c>
      <c r="E14" s="125">
        <v>0</v>
      </c>
      <c r="F14" s="28">
        <v>0</v>
      </c>
      <c r="G14" s="23">
        <f t="shared" ref="G14:G21" si="0">SUM(C14:F14)</f>
        <v>478959</v>
      </c>
    </row>
    <row r="15" spans="2:15" x14ac:dyDescent="0.25">
      <c r="B15" t="s">
        <v>444</v>
      </c>
      <c r="C15" s="28">
        <v>421420</v>
      </c>
      <c r="D15" s="28">
        <v>7391</v>
      </c>
      <c r="E15" s="125">
        <v>0</v>
      </c>
      <c r="F15" s="28">
        <v>0</v>
      </c>
      <c r="G15" s="23">
        <f t="shared" si="0"/>
        <v>428811</v>
      </c>
    </row>
    <row r="16" spans="2:15" x14ac:dyDescent="0.25">
      <c r="B16" t="s">
        <v>445</v>
      </c>
      <c r="C16" s="28">
        <v>778497</v>
      </c>
      <c r="D16" s="28">
        <v>0</v>
      </c>
      <c r="E16" s="125">
        <v>0</v>
      </c>
      <c r="F16" s="28">
        <v>-778497</v>
      </c>
      <c r="G16" s="23">
        <f t="shared" si="0"/>
        <v>0</v>
      </c>
    </row>
    <row r="17" spans="2:9" x14ac:dyDescent="0.25">
      <c r="B17" t="s">
        <v>446</v>
      </c>
      <c r="C17" s="28">
        <v>0</v>
      </c>
      <c r="D17" s="28">
        <v>16630</v>
      </c>
      <c r="E17" s="125">
        <v>0</v>
      </c>
      <c r="F17" s="28">
        <v>668602</v>
      </c>
      <c r="G17" s="23">
        <f t="shared" si="0"/>
        <v>685232</v>
      </c>
    </row>
    <row r="18" spans="2:9" x14ac:dyDescent="0.25">
      <c r="B18" t="s">
        <v>447</v>
      </c>
      <c r="C18" s="28">
        <v>0</v>
      </c>
      <c r="D18" s="28" t="s">
        <v>272</v>
      </c>
      <c r="E18" s="125">
        <v>0</v>
      </c>
      <c r="F18" s="28">
        <v>109895</v>
      </c>
      <c r="G18" s="23">
        <f t="shared" si="0"/>
        <v>109895</v>
      </c>
    </row>
    <row r="19" spans="2:9" x14ac:dyDescent="0.25">
      <c r="B19" t="s">
        <v>449</v>
      </c>
      <c r="C19" s="98">
        <v>137033</v>
      </c>
      <c r="D19" s="98">
        <v>643</v>
      </c>
      <c r="E19" s="125">
        <v>0</v>
      </c>
      <c r="F19" s="98">
        <v>0</v>
      </c>
      <c r="G19" s="23">
        <f t="shared" si="0"/>
        <v>137676</v>
      </c>
    </row>
    <row r="20" spans="2:9" x14ac:dyDescent="0.25">
      <c r="B20" t="s">
        <v>450</v>
      </c>
      <c r="C20" s="98">
        <v>459919</v>
      </c>
      <c r="D20" s="98">
        <v>84350</v>
      </c>
      <c r="E20" s="125">
        <v>-23900</v>
      </c>
      <c r="F20" s="98">
        <v>0</v>
      </c>
      <c r="G20" s="23">
        <f t="shared" si="0"/>
        <v>520369</v>
      </c>
    </row>
    <row r="21" spans="2:9" ht="15.75" thickBot="1" x14ac:dyDescent="0.3">
      <c r="B21" s="58" t="s">
        <v>451</v>
      </c>
      <c r="C21" s="137">
        <v>25435</v>
      </c>
      <c r="D21" s="137">
        <v>0</v>
      </c>
      <c r="E21" s="138">
        <v>0</v>
      </c>
      <c r="F21" s="137">
        <v>0</v>
      </c>
      <c r="G21" s="139">
        <f t="shared" si="0"/>
        <v>25435</v>
      </c>
    </row>
    <row r="22" spans="2:9" ht="27" customHeight="1" thickBot="1" x14ac:dyDescent="0.3">
      <c r="B22" s="179"/>
      <c r="C22" s="202">
        <f>SUM(C13:C21)</f>
        <v>2466426</v>
      </c>
      <c r="D22" s="202">
        <f>SUM(D13:D21)</f>
        <v>129122</v>
      </c>
      <c r="E22" s="202">
        <f>SUM(E13:E21)</f>
        <v>-23900</v>
      </c>
      <c r="F22" s="202">
        <f>SUM(F13:F21)</f>
        <v>0</v>
      </c>
      <c r="G22" s="202">
        <f>SUM(C22:F22)</f>
        <v>2571648</v>
      </c>
    </row>
    <row r="23" spans="2:9" ht="26.25" customHeight="1" thickBot="1" x14ac:dyDescent="0.3">
      <c r="B23" s="157" t="s">
        <v>555</v>
      </c>
      <c r="C23" s="203">
        <v>144981</v>
      </c>
      <c r="D23" s="202">
        <v>0</v>
      </c>
      <c r="E23" s="203">
        <v>0</v>
      </c>
      <c r="F23" s="203">
        <v>0</v>
      </c>
      <c r="G23" s="202">
        <f>SUM(C23:F23)</f>
        <v>144981</v>
      </c>
    </row>
    <row r="24" spans="2:9" ht="21" customHeight="1" x14ac:dyDescent="0.25">
      <c r="B24" s="7"/>
      <c r="C24" s="135"/>
      <c r="D24" s="136"/>
      <c r="E24" s="135"/>
      <c r="F24" s="135"/>
      <c r="G24" s="136"/>
    </row>
    <row r="25" spans="2:9" x14ac:dyDescent="0.25">
      <c r="B25" t="s">
        <v>452</v>
      </c>
      <c r="C25" s="98"/>
      <c r="D25" s="98"/>
      <c r="E25" s="125"/>
      <c r="F25" s="98"/>
      <c r="G25" s="23"/>
    </row>
    <row r="26" spans="2:9" x14ac:dyDescent="0.25">
      <c r="B26" t="s">
        <v>455</v>
      </c>
      <c r="C26" s="98">
        <v>-129122</v>
      </c>
      <c r="D26" s="98">
        <v>129122</v>
      </c>
      <c r="E26" s="125">
        <v>0</v>
      </c>
      <c r="F26" s="98">
        <v>0</v>
      </c>
      <c r="G26" s="23">
        <v>0</v>
      </c>
    </row>
    <row r="27" spans="2:9" ht="15.75" thickBot="1" x14ac:dyDescent="0.3">
      <c r="B27" s="58" t="s">
        <v>453</v>
      </c>
      <c r="C27" s="137">
        <v>129122</v>
      </c>
      <c r="D27" s="137">
        <v>-129122</v>
      </c>
      <c r="E27" s="138">
        <v>0</v>
      </c>
      <c r="F27" s="137">
        <v>0</v>
      </c>
      <c r="G27" s="139">
        <v>0</v>
      </c>
    </row>
    <row r="28" spans="2:9" ht="33.75" customHeight="1" thickBot="1" x14ac:dyDescent="0.3">
      <c r="B28" s="67" t="s">
        <v>448</v>
      </c>
      <c r="C28" s="173">
        <f>SUM(C23:C27)</f>
        <v>144981</v>
      </c>
      <c r="D28" s="204">
        <v>0</v>
      </c>
      <c r="E28" s="173">
        <v>0</v>
      </c>
      <c r="F28" s="173">
        <v>0</v>
      </c>
      <c r="G28" s="173">
        <f>SUM(G23:G27)</f>
        <v>144981</v>
      </c>
      <c r="I28" s="280"/>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7FA33-4DAA-4831-ADE1-7DA7CE978340}">
  <dimension ref="B1:M31"/>
  <sheetViews>
    <sheetView workbookViewId="0"/>
  </sheetViews>
  <sheetFormatPr defaultRowHeight="15" x14ac:dyDescent="0.25"/>
  <cols>
    <col min="2" max="2" width="59.5703125" customWidth="1"/>
    <col min="3" max="3" width="14" customWidth="1"/>
    <col min="4" max="4" width="12.85546875" customWidth="1"/>
    <col min="5" max="5" width="14.28515625" customWidth="1"/>
    <col min="7" max="7" width="61.28515625" bestFit="1" customWidth="1"/>
  </cols>
  <sheetData>
    <row r="1" spans="2:13" x14ac:dyDescent="0.25">
      <c r="B1" s="192"/>
      <c r="C1" s="192"/>
      <c r="D1" s="192"/>
      <c r="E1" s="192"/>
    </row>
    <row r="2" spans="2:13" ht="15.75" thickBot="1" x14ac:dyDescent="0.3">
      <c r="B2" s="185" t="s">
        <v>22</v>
      </c>
      <c r="C2" s="185"/>
      <c r="D2" s="185"/>
      <c r="E2" s="185"/>
    </row>
    <row r="3" spans="2:13" ht="24.75" customHeight="1" x14ac:dyDescent="0.25">
      <c r="B3" s="186" t="s">
        <v>553</v>
      </c>
      <c r="C3" s="189"/>
      <c r="D3" s="205"/>
      <c r="E3" s="187" t="s">
        <v>559</v>
      </c>
      <c r="G3" s="280"/>
    </row>
    <row r="5" spans="2:13" x14ac:dyDescent="0.25">
      <c r="B5" s="1" t="s">
        <v>556</v>
      </c>
    </row>
    <row r="6" spans="2:13" x14ac:dyDescent="0.25">
      <c r="B6" s="1"/>
    </row>
    <row r="7" spans="2:13" x14ac:dyDescent="0.25">
      <c r="B7" s="1" t="s">
        <v>557</v>
      </c>
    </row>
    <row r="8" spans="2:13" x14ac:dyDescent="0.25">
      <c r="B8" s="1"/>
    </row>
    <row r="9" spans="2:13" x14ac:dyDescent="0.25">
      <c r="B9" t="s">
        <v>703</v>
      </c>
    </row>
    <row r="11" spans="2:13" ht="60" x14ac:dyDescent="0.25">
      <c r="B11" s="47"/>
      <c r="C11" s="109" t="s">
        <v>728</v>
      </c>
      <c r="D11" s="109" t="s">
        <v>727</v>
      </c>
      <c r="E11" s="109" t="s">
        <v>726</v>
      </c>
      <c r="F11" s="280"/>
      <c r="G11" s="282"/>
      <c r="M11" t="s">
        <v>435</v>
      </c>
    </row>
    <row r="12" spans="2:13" x14ac:dyDescent="0.25">
      <c r="B12" s="47"/>
      <c r="C12" s="109" t="s">
        <v>36</v>
      </c>
      <c r="D12" s="109" t="s">
        <v>36</v>
      </c>
      <c r="E12" s="109" t="s">
        <v>36</v>
      </c>
      <c r="G12" s="282"/>
    </row>
    <row r="13" spans="2:13" x14ac:dyDescent="0.25">
      <c r="B13" s="47"/>
      <c r="C13" s="109"/>
      <c r="D13" s="109"/>
      <c r="E13" s="109"/>
      <c r="G13" s="280"/>
    </row>
    <row r="14" spans="2:13" ht="30" x14ac:dyDescent="0.25">
      <c r="B14" s="2" t="s">
        <v>704</v>
      </c>
      <c r="C14" s="287">
        <v>99164</v>
      </c>
      <c r="D14" s="287">
        <v>-99164</v>
      </c>
      <c r="E14" s="287">
        <f>C14+D14</f>
        <v>0</v>
      </c>
    </row>
    <row r="15" spans="2:13" ht="18.75" customHeight="1" x14ac:dyDescent="0.25">
      <c r="B15" t="s">
        <v>705</v>
      </c>
      <c r="C15" s="288">
        <v>0</v>
      </c>
      <c r="D15" s="287">
        <v>91126</v>
      </c>
      <c r="E15" s="287">
        <f t="shared" ref="E15:E19" si="0">C15+D15</f>
        <v>91126</v>
      </c>
    </row>
    <row r="16" spans="2:13" x14ac:dyDescent="0.25">
      <c r="B16" t="s">
        <v>706</v>
      </c>
      <c r="C16" s="288">
        <v>0</v>
      </c>
      <c r="D16" s="288">
        <v>146434</v>
      </c>
      <c r="E16" s="287">
        <f t="shared" si="0"/>
        <v>146434</v>
      </c>
    </row>
    <row r="17" spans="2:7" x14ac:dyDescent="0.25">
      <c r="B17" t="s">
        <v>695</v>
      </c>
      <c r="C17" s="287">
        <v>-1372065</v>
      </c>
      <c r="D17" s="287">
        <v>-138396</v>
      </c>
      <c r="E17" s="287">
        <f t="shared" si="0"/>
        <v>-1510461</v>
      </c>
    </row>
    <row r="18" spans="2:7" x14ac:dyDescent="0.25">
      <c r="B18" t="s">
        <v>707</v>
      </c>
      <c r="C18" s="288">
        <v>3763673</v>
      </c>
      <c r="D18" s="288">
        <v>8017</v>
      </c>
      <c r="E18" s="287">
        <f t="shared" si="0"/>
        <v>3771690</v>
      </c>
    </row>
    <row r="19" spans="2:7" ht="15.75" thickBot="1" x14ac:dyDescent="0.3">
      <c r="B19" s="58" t="s">
        <v>3</v>
      </c>
      <c r="C19" s="289">
        <v>2432872</v>
      </c>
      <c r="D19" s="290">
        <v>-130379</v>
      </c>
      <c r="E19" s="290">
        <f t="shared" si="0"/>
        <v>2302493</v>
      </c>
    </row>
    <row r="20" spans="2:7" x14ac:dyDescent="0.25">
      <c r="C20" s="291"/>
      <c r="D20" s="291"/>
      <c r="E20" s="291"/>
    </row>
    <row r="21" spans="2:7" x14ac:dyDescent="0.25">
      <c r="B21" t="s">
        <v>708</v>
      </c>
      <c r="C21" s="291"/>
      <c r="D21" s="291"/>
      <c r="E21" s="291"/>
    </row>
    <row r="22" spans="2:7" x14ac:dyDescent="0.25">
      <c r="C22" s="291"/>
      <c r="D22" s="291"/>
      <c r="E22" s="291"/>
    </row>
    <row r="23" spans="2:7" ht="60" x14ac:dyDescent="0.25">
      <c r="B23" s="47"/>
      <c r="C23" s="109" t="s">
        <v>728</v>
      </c>
      <c r="D23" s="109" t="s">
        <v>727</v>
      </c>
      <c r="E23" s="109" t="s">
        <v>726</v>
      </c>
      <c r="G23" s="282"/>
    </row>
    <row r="24" spans="2:7" x14ac:dyDescent="0.25">
      <c r="B24" s="47"/>
      <c r="C24" s="39" t="s">
        <v>36</v>
      </c>
      <c r="D24" s="39" t="s">
        <v>36</v>
      </c>
      <c r="E24" s="39" t="s">
        <v>36</v>
      </c>
    </row>
    <row r="25" spans="2:7" x14ac:dyDescent="0.25">
      <c r="B25" s="47"/>
      <c r="C25" s="39"/>
      <c r="D25" s="39"/>
      <c r="E25" s="39"/>
      <c r="G25" s="280"/>
    </row>
    <row r="26" spans="2:7" x14ac:dyDescent="0.25">
      <c r="B26" t="s">
        <v>611</v>
      </c>
      <c r="C26" s="125">
        <v>454118</v>
      </c>
      <c r="D26" s="125">
        <v>-145</v>
      </c>
      <c r="E26" s="125">
        <f>C26+D26</f>
        <v>453973</v>
      </c>
    </row>
    <row r="27" spans="2:7" x14ac:dyDescent="0.25">
      <c r="B27" t="s">
        <v>709</v>
      </c>
      <c r="C27" s="82">
        <v>106838</v>
      </c>
      <c r="D27" s="125">
        <v>1260</v>
      </c>
      <c r="E27" s="125">
        <f t="shared" ref="E27:E31" si="1">C27+D27</f>
        <v>108098</v>
      </c>
    </row>
    <row r="28" spans="2:7" x14ac:dyDescent="0.25">
      <c r="B28" t="s">
        <v>710</v>
      </c>
      <c r="C28" s="82">
        <v>522688</v>
      </c>
      <c r="D28" s="82">
        <v>2121</v>
      </c>
      <c r="E28" s="125">
        <f t="shared" si="1"/>
        <v>524809</v>
      </c>
    </row>
    <row r="29" spans="2:7" x14ac:dyDescent="0.25">
      <c r="B29" t="s">
        <v>448</v>
      </c>
      <c r="C29" s="125">
        <v>62024</v>
      </c>
      <c r="D29" s="125">
        <v>-3236</v>
      </c>
      <c r="E29" s="125">
        <f t="shared" si="1"/>
        <v>58788</v>
      </c>
    </row>
    <row r="30" spans="2:7" ht="30" x14ac:dyDescent="0.25">
      <c r="B30" s="2" t="s">
        <v>711</v>
      </c>
      <c r="C30" s="82">
        <v>2370848</v>
      </c>
      <c r="D30" s="125">
        <v>-127143</v>
      </c>
      <c r="E30" s="125">
        <f t="shared" si="1"/>
        <v>2243705</v>
      </c>
    </row>
    <row r="31" spans="2:7" ht="15.75" thickBot="1" x14ac:dyDescent="0.3">
      <c r="B31" s="58" t="s">
        <v>712</v>
      </c>
      <c r="C31" s="140">
        <v>2432872</v>
      </c>
      <c r="D31" s="138">
        <v>-130379</v>
      </c>
      <c r="E31" s="206">
        <f t="shared" si="1"/>
        <v>2302493</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C3767-9346-45E6-A035-2B4E9688DBFB}">
  <dimension ref="B2:M33"/>
  <sheetViews>
    <sheetView workbookViewId="0"/>
  </sheetViews>
  <sheetFormatPr defaultRowHeight="15" x14ac:dyDescent="0.25"/>
  <cols>
    <col min="2" max="2" width="60.85546875" customWidth="1"/>
    <col min="3" max="3" width="14" customWidth="1"/>
    <col min="4" max="4" width="12.85546875" customWidth="1"/>
    <col min="5" max="5" width="14.28515625" customWidth="1"/>
  </cols>
  <sheetData>
    <row r="2" spans="2:13" ht="15.75" thickBot="1" x14ac:dyDescent="0.3">
      <c r="B2" s="185" t="s">
        <v>22</v>
      </c>
      <c r="C2" s="185"/>
      <c r="D2" s="185"/>
      <c r="E2" s="185"/>
    </row>
    <row r="3" spans="2:13" ht="24.75" customHeight="1" x14ac:dyDescent="0.25">
      <c r="B3" s="186" t="s">
        <v>553</v>
      </c>
      <c r="C3" s="189" t="s">
        <v>559</v>
      </c>
      <c r="D3" s="205"/>
      <c r="E3" s="205"/>
    </row>
    <row r="5" spans="2:13" x14ac:dyDescent="0.25">
      <c r="B5" s="1" t="s">
        <v>556</v>
      </c>
    </row>
    <row r="6" spans="2:13" x14ac:dyDescent="0.25">
      <c r="B6" s="1"/>
    </row>
    <row r="7" spans="2:13" x14ac:dyDescent="0.25">
      <c r="B7" s="1" t="s">
        <v>557</v>
      </c>
    </row>
    <row r="8" spans="2:13" x14ac:dyDescent="0.25">
      <c r="B8" s="1"/>
    </row>
    <row r="9" spans="2:13" x14ac:dyDescent="0.25">
      <c r="B9" t="s">
        <v>558</v>
      </c>
    </row>
    <row r="11" spans="2:13" ht="60.75" customHeight="1" x14ac:dyDescent="0.25">
      <c r="B11" s="47"/>
      <c r="C11" s="109" t="s">
        <v>728</v>
      </c>
      <c r="D11" s="109" t="s">
        <v>727</v>
      </c>
      <c r="E11" s="109" t="s">
        <v>726</v>
      </c>
      <c r="G11" s="282"/>
      <c r="M11" t="s">
        <v>435</v>
      </c>
    </row>
    <row r="12" spans="2:13" x14ac:dyDescent="0.25">
      <c r="B12" s="47"/>
      <c r="C12" s="109" t="s">
        <v>36</v>
      </c>
      <c r="D12" s="109" t="s">
        <v>36</v>
      </c>
      <c r="E12" s="109" t="s">
        <v>36</v>
      </c>
      <c r="G12" s="282"/>
    </row>
    <row r="13" spans="2:13" x14ac:dyDescent="0.25">
      <c r="B13" s="47"/>
      <c r="C13" s="39"/>
      <c r="D13" s="39"/>
      <c r="E13" s="39"/>
      <c r="G13" s="280"/>
    </row>
    <row r="14" spans="2:13" x14ac:dyDescent="0.25">
      <c r="B14" t="s">
        <v>560</v>
      </c>
      <c r="C14" s="125">
        <v>-1338058</v>
      </c>
      <c r="D14" s="125">
        <v>-136188</v>
      </c>
      <c r="E14" s="125">
        <f>C14+D14</f>
        <v>-1474246</v>
      </c>
    </row>
    <row r="15" spans="2:13" ht="18.75" customHeight="1" x14ac:dyDescent="0.25">
      <c r="B15" t="s">
        <v>448</v>
      </c>
      <c r="C15" s="82">
        <v>62024</v>
      </c>
      <c r="D15" s="125">
        <v>-3236</v>
      </c>
      <c r="E15" s="125">
        <f t="shared" ref="E15:E21" si="0">C15+D15</f>
        <v>58788</v>
      </c>
    </row>
    <row r="16" spans="2:13" x14ac:dyDescent="0.25">
      <c r="B16" s="2" t="s">
        <v>729</v>
      </c>
      <c r="C16" s="125">
        <v>-260694</v>
      </c>
      <c r="D16" s="82">
        <v>28</v>
      </c>
      <c r="E16" s="125">
        <f t="shared" ref="E16:E18" si="1">C16+D16</f>
        <v>-260666</v>
      </c>
      <c r="G16" s="280"/>
    </row>
    <row r="17" spans="2:7" x14ac:dyDescent="0.25">
      <c r="B17" s="2" t="s">
        <v>572</v>
      </c>
      <c r="C17" s="82">
        <v>165190</v>
      </c>
      <c r="D17" s="82">
        <v>649</v>
      </c>
      <c r="E17" s="125">
        <f t="shared" si="1"/>
        <v>165839</v>
      </c>
      <c r="G17" s="280"/>
    </row>
    <row r="18" spans="2:7" x14ac:dyDescent="0.25">
      <c r="B18" s="2" t="s">
        <v>564</v>
      </c>
      <c r="C18" s="93">
        <v>4064</v>
      </c>
      <c r="D18" s="93">
        <v>351</v>
      </c>
      <c r="E18" s="125">
        <f t="shared" si="1"/>
        <v>4415</v>
      </c>
    </row>
    <row r="19" spans="2:7" x14ac:dyDescent="0.25">
      <c r="B19" t="s">
        <v>561</v>
      </c>
      <c r="C19" s="93">
        <v>0</v>
      </c>
      <c r="D19" s="125">
        <v>-36215</v>
      </c>
      <c r="E19" s="125">
        <f t="shared" si="0"/>
        <v>-36215</v>
      </c>
    </row>
    <row r="20" spans="2:7" x14ac:dyDescent="0.25">
      <c r="B20" t="s">
        <v>562</v>
      </c>
      <c r="C20" s="125">
        <v>-34007</v>
      </c>
      <c r="D20" s="125">
        <v>-2208</v>
      </c>
      <c r="E20" s="125">
        <f t="shared" si="0"/>
        <v>-36215</v>
      </c>
    </row>
    <row r="21" spans="2:7" ht="15.75" thickBot="1" x14ac:dyDescent="0.3">
      <c r="B21" s="58" t="s">
        <v>529</v>
      </c>
      <c r="C21" s="138">
        <v>-1372065</v>
      </c>
      <c r="D21" s="138">
        <v>-138396</v>
      </c>
      <c r="E21" s="138">
        <f t="shared" si="0"/>
        <v>-1510461</v>
      </c>
    </row>
    <row r="23" spans="2:7" x14ac:dyDescent="0.25">
      <c r="B23" t="s">
        <v>563</v>
      </c>
    </row>
    <row r="25" spans="2:7" ht="60" x14ac:dyDescent="0.25">
      <c r="B25" s="47"/>
      <c r="C25" s="109" t="s">
        <v>728</v>
      </c>
      <c r="D25" s="109" t="s">
        <v>727</v>
      </c>
      <c r="E25" s="109" t="s">
        <v>726</v>
      </c>
      <c r="G25" s="282"/>
    </row>
    <row r="26" spans="2:7" x14ac:dyDescent="0.25">
      <c r="B26" s="47"/>
      <c r="C26" s="109" t="s">
        <v>36</v>
      </c>
      <c r="D26" s="109" t="s">
        <v>36</v>
      </c>
      <c r="E26" s="109" t="s">
        <v>36</v>
      </c>
      <c r="G26" s="282"/>
    </row>
    <row r="27" spans="2:7" x14ac:dyDescent="0.25">
      <c r="B27" s="47"/>
      <c r="C27" s="39"/>
      <c r="D27" s="39"/>
      <c r="E27" s="39"/>
      <c r="G27" s="280"/>
    </row>
    <row r="28" spans="2:7" x14ac:dyDescent="0.25">
      <c r="B28" t="s">
        <v>448</v>
      </c>
      <c r="C28" s="125">
        <v>62024</v>
      </c>
      <c r="D28" s="125">
        <v>-3236</v>
      </c>
      <c r="E28" s="125">
        <f>C28+D28</f>
        <v>58788</v>
      </c>
    </row>
    <row r="29" spans="2:7" x14ac:dyDescent="0.25">
      <c r="B29" t="s">
        <v>564</v>
      </c>
      <c r="C29" s="82">
        <v>4064</v>
      </c>
      <c r="D29" s="125">
        <v>351</v>
      </c>
      <c r="E29" s="125">
        <f t="shared" ref="E29:E33" si="2">C29+D29</f>
        <v>4415</v>
      </c>
    </row>
    <row r="30" spans="2:7" x14ac:dyDescent="0.25">
      <c r="B30" t="s">
        <v>572</v>
      </c>
      <c r="C30" s="125">
        <v>165190</v>
      </c>
      <c r="D30" s="82">
        <v>649</v>
      </c>
      <c r="E30" s="125">
        <f t="shared" ref="E30" si="3">C30+D30</f>
        <v>165839</v>
      </c>
      <c r="G30" s="280"/>
    </row>
    <row r="31" spans="2:7" x14ac:dyDescent="0.25">
      <c r="B31" t="s">
        <v>546</v>
      </c>
      <c r="C31" s="82">
        <v>0</v>
      </c>
      <c r="D31" s="82">
        <v>3157</v>
      </c>
      <c r="E31" s="125">
        <f t="shared" si="2"/>
        <v>3157</v>
      </c>
    </row>
    <row r="32" spans="2:7" x14ac:dyDescent="0.25">
      <c r="B32" t="s">
        <v>730</v>
      </c>
      <c r="C32" s="82">
        <v>22465</v>
      </c>
      <c r="D32" s="125">
        <v>-22465</v>
      </c>
      <c r="E32" s="125">
        <f t="shared" ref="E32" si="4">C32+D32</f>
        <v>0</v>
      </c>
      <c r="G32" s="280"/>
    </row>
    <row r="33" spans="2:5" ht="15.75" thickBot="1" x14ac:dyDescent="0.3">
      <c r="B33" s="58" t="s">
        <v>551</v>
      </c>
      <c r="C33" s="164">
        <v>0</v>
      </c>
      <c r="D33" s="164">
        <v>21544</v>
      </c>
      <c r="E33" s="138">
        <f t="shared" si="2"/>
        <v>21544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52</vt:i4>
      </vt:variant>
    </vt:vector>
  </HeadingPairs>
  <TitlesOfParts>
    <vt:vector size="52" baseType="lpstr">
      <vt:lpstr>Statement of Financial Position</vt:lpstr>
      <vt:lpstr>Statement of operations</vt:lpstr>
      <vt:lpstr>Change in net debt</vt:lpstr>
      <vt:lpstr>Remeasurement Gains &amp; Losses</vt:lpstr>
      <vt:lpstr>Statement of cash flows</vt:lpstr>
      <vt:lpstr>Authority and Operations</vt:lpstr>
      <vt:lpstr>Authority and Operations (Cont)</vt:lpstr>
      <vt:lpstr>Summary of Significant Account-</vt:lpstr>
      <vt:lpstr>Summary of Significant Acco -Co</vt:lpstr>
      <vt:lpstr>Summary of Significant Acc-Cont</vt:lpstr>
      <vt:lpstr>Cash and Cash Equivalents </vt:lpstr>
      <vt:lpstr>Designated and restricted asset</vt:lpstr>
      <vt:lpstr>Portfolio investments</vt:lpstr>
      <vt:lpstr>Accounts Receivable</vt:lpstr>
      <vt:lpstr>Loans Receivable</vt:lpstr>
      <vt:lpstr>Accounts payable</vt:lpstr>
      <vt:lpstr>Deferred revenue</vt:lpstr>
      <vt:lpstr>Environmental Liabilities</vt:lpstr>
      <vt:lpstr>Asset Retirement Obligations &amp; </vt:lpstr>
      <vt:lpstr>Due to(from) Canada gov</vt:lpstr>
      <vt:lpstr>Long-term debt and capital leas</vt:lpstr>
      <vt:lpstr>Debt Authority</vt:lpstr>
      <vt:lpstr>Liabilities under P3s</vt:lpstr>
      <vt:lpstr>Pension Liability</vt:lpstr>
      <vt:lpstr>Change in pension liability</vt:lpstr>
      <vt:lpstr>Valuation Methods(pension)</vt:lpstr>
      <vt:lpstr>Valuation Methods (pension)</vt:lpstr>
      <vt:lpstr>Valuation Results (EFB)</vt:lpstr>
      <vt:lpstr>Employee Benefits and Comp</vt:lpstr>
      <vt:lpstr>Expected Payments</vt:lpstr>
      <vt:lpstr>Contractual Obligations</vt:lpstr>
      <vt:lpstr>Contractual Rights</vt:lpstr>
      <vt:lpstr>Transfer Payments,Taxes,Revenue</vt:lpstr>
      <vt:lpstr>Credit risk</vt:lpstr>
      <vt:lpstr>Schedule of TCAs</vt:lpstr>
      <vt:lpstr>Schedule Segmented Information</vt:lpstr>
      <vt:lpstr>Executive Summary</vt:lpstr>
      <vt:lpstr>Annual Surplus</vt:lpstr>
      <vt:lpstr>Comparative Enviroment Liab sit</vt:lpstr>
      <vt:lpstr>P3</vt:lpstr>
      <vt:lpstr>GDP Comparison</vt:lpstr>
      <vt:lpstr>Fiscal Responsibility</vt:lpstr>
      <vt:lpstr>Revenues Variance Analysis</vt:lpstr>
      <vt:lpstr>Net Fiscal Benefit</vt:lpstr>
      <vt:lpstr>Expense Variance Ana-by program</vt:lpstr>
      <vt:lpstr>Expense Variance Ana-by Object</vt:lpstr>
      <vt:lpstr>Appendix A</vt:lpstr>
      <vt:lpstr>TASR Expenditures</vt:lpstr>
      <vt:lpstr>P3 liabilities</vt:lpstr>
      <vt:lpstr>P3 contract details</vt:lpstr>
      <vt:lpstr>P3 principal repayment</vt:lpstr>
      <vt:lpstr>Tlicho All Season Rd Commitment</vt:lpstr>
    </vt:vector>
  </TitlesOfParts>
  <Company>GNWT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Messier</dc:creator>
  <cp:lastModifiedBy>Lindsey Dempsey</cp:lastModifiedBy>
  <cp:lastPrinted>2022-11-17T18:08:34Z</cp:lastPrinted>
  <dcterms:created xsi:type="dcterms:W3CDTF">2022-08-05T14:48:41Z</dcterms:created>
  <dcterms:modified xsi:type="dcterms:W3CDTF">2024-02-09T16:49:09Z</dcterms:modified>
</cp:coreProperties>
</file>